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General" sheetId="1" r:id="rId1"/>
  </sheets>
  <definedNames>
    <definedName name="_xlnm.Print_Area" localSheetId="0">'General'!$A$1:$H$142</definedName>
  </definedNames>
  <calcPr fullCalcOnLoad="1"/>
</workbook>
</file>

<file path=xl/sharedStrings.xml><?xml version="1.0" encoding="utf-8"?>
<sst xmlns="http://schemas.openxmlformats.org/spreadsheetml/2006/main" count="302" uniqueCount="209">
  <si>
    <t>PITSTONE PARISH COUNCIL</t>
  </si>
  <si>
    <t>VAT</t>
  </si>
  <si>
    <t>Gross</t>
  </si>
  <si>
    <t>Net</t>
  </si>
  <si>
    <t>TOTAL INCOMINGS</t>
  </si>
  <si>
    <t>Amount</t>
  </si>
  <si>
    <t>Y</t>
  </si>
  <si>
    <t>Company</t>
  </si>
  <si>
    <t>Name</t>
  </si>
  <si>
    <t>Description</t>
  </si>
  <si>
    <t xml:space="preserve">TOTAL OUTGOINGS </t>
  </si>
  <si>
    <t>Date of Invoice</t>
  </si>
  <si>
    <t>Invoice/Description</t>
  </si>
  <si>
    <t>Amounts not yet due to the parish council:</t>
  </si>
  <si>
    <t>Bank Reconciliation &amp; S106 Summary:</t>
  </si>
  <si>
    <t>Beneficiary</t>
  </si>
  <si>
    <t>Cost Centre</t>
  </si>
  <si>
    <t>Sports &amp; Leisure</t>
  </si>
  <si>
    <t>Beneficiary (inc registration number where applicable)</t>
  </si>
  <si>
    <t>Purpose of grant / donation and time period to which it relates</t>
  </si>
  <si>
    <t>Sub total of grants and donations</t>
  </si>
  <si>
    <t>Sub total of direct debits</t>
  </si>
  <si>
    <t>Insurance amendments</t>
  </si>
  <si>
    <t>Summary of Parish Charity Transactions:</t>
  </si>
  <si>
    <t>Summary of Recreation Ground Charity Transactions:</t>
  </si>
  <si>
    <t>Administration</t>
  </si>
  <si>
    <t>NatWest</t>
  </si>
  <si>
    <t>Financial</t>
  </si>
  <si>
    <t>Bank Interest - S106 account</t>
  </si>
  <si>
    <t>Bank Interest - reserve account</t>
  </si>
  <si>
    <t>Various</t>
  </si>
  <si>
    <t>Employment</t>
  </si>
  <si>
    <t>CNG</t>
  </si>
  <si>
    <t>Lighting</t>
  </si>
  <si>
    <t>See separate document.</t>
  </si>
  <si>
    <t>See separate document</t>
  </si>
  <si>
    <t>TOTAL INCOME PENDING</t>
  </si>
  <si>
    <t>AVDC</t>
  </si>
  <si>
    <t xml:space="preserve">Sub total of standard bacs/cheques </t>
  </si>
  <si>
    <t xml:space="preserve">Debtors Summary/Overdue Invoices/Income Pending:  </t>
  </si>
  <si>
    <t>S106</t>
  </si>
  <si>
    <t>See S106 summary on Bank Reconciliation for details of various provisions</t>
  </si>
  <si>
    <t>Devolved Services</t>
  </si>
  <si>
    <t>Eon</t>
  </si>
  <si>
    <t>Code</t>
  </si>
  <si>
    <t>Youth Café</t>
  </si>
  <si>
    <t>BCC</t>
  </si>
  <si>
    <t>Pitstone &amp; Ivinghoe Safety Scheme</t>
  </si>
  <si>
    <t>David Rollins</t>
  </si>
  <si>
    <t>Opus</t>
  </si>
  <si>
    <t>Open Space</t>
  </si>
  <si>
    <t>Budget Monitor &amp; 3 year budget forecast:</t>
  </si>
  <si>
    <t>Grants &amp; Donations</t>
  </si>
  <si>
    <t>Pitstone Hill</t>
  </si>
  <si>
    <t>Reg Porter</t>
  </si>
  <si>
    <t>Commitments 2019-20:</t>
  </si>
  <si>
    <t>J Leonard Ltd</t>
  </si>
  <si>
    <t>Footpath strimming 2019-20.  Approved 31/1/19.  Min 319/18b.  PO20190206b.</t>
  </si>
  <si>
    <t>Grass cutting 2019.  Local Green Space by The Crescent.  Approved 31/1/19.  Min 323/18.2.  PO20190206c.  Est 6 cuts @ £88 per cut.</t>
  </si>
  <si>
    <t>Grass cutting of picnic area.  Approved 31/1/19.  Min 323/18.2.  PO20190206c.  Est 6 @ £78 per cut.</t>
  </si>
  <si>
    <t>Hedge cutting 2019 at Recreation Ground, Local Green Space, allotments and pavilion.  Approved 31/1/19.  Min 323/18.3.  PO20190207a.</t>
  </si>
  <si>
    <t>Hedge cutting 2019 at Windsor Road playground.  Approved 31/1/19.  Min 323/18.3.  PO20190207a.</t>
  </si>
  <si>
    <t>Sage</t>
  </si>
  <si>
    <t>Monthly accounting and payroll software subscription</t>
  </si>
  <si>
    <t>John Groom (Ground Keeping)</t>
  </si>
  <si>
    <t xml:space="preserve">Ground-keeping on the recreation ground 2019/20.  Approved 14/2/19.  Min SL100/18.3.  PO20190226c.  </t>
  </si>
  <si>
    <t>Horwood and James</t>
  </si>
  <si>
    <t>S106 / Purchase of Leisure Land</t>
  </si>
  <si>
    <t>P&amp;IUFC</t>
  </si>
  <si>
    <t>C/Card</t>
  </si>
  <si>
    <t xml:space="preserve">Confidential salary/wage payments, plus HMRC PAYE &amp; NI and NEST </t>
  </si>
  <si>
    <t>Litter and dog fouling</t>
  </si>
  <si>
    <t>Twice weekly emptying.   16 bins.  PO20190513a.  Minute 24/19.3</t>
  </si>
  <si>
    <t>Almar (Tring) Ltd</t>
  </si>
  <si>
    <t>PPP &amp; Guide</t>
  </si>
  <si>
    <t>None</t>
  </si>
  <si>
    <t>Lloyds Bank</t>
  </si>
  <si>
    <t>Sipgate</t>
  </si>
  <si>
    <t>Allotments</t>
  </si>
  <si>
    <t>The Blindman</t>
  </si>
  <si>
    <t>Jack Hawkins</t>
  </si>
  <si>
    <t>Monthly credit card fee</t>
  </si>
  <si>
    <t>Local Council Consultancy</t>
  </si>
  <si>
    <t>Printing of PPP x 4 editions (2 paid, 2 remaining).  PO20190515.  Minute 21/19 25/4/19.</t>
  </si>
  <si>
    <t xml:space="preserve">Inter-account transfers </t>
  </si>
  <si>
    <t>Summary of those in credit with the parish council:</t>
  </si>
  <si>
    <t>Summary of accounts where the parish council is in credit:</t>
  </si>
  <si>
    <t>Taylor Wimpey</t>
  </si>
  <si>
    <t>Litter &amp; Dog Fouling</t>
  </si>
  <si>
    <t>Procurement and project management assistance for skate park.  PO20190716d.  Minute SL51/19.2e&amp;c from 11/7/19.  Estimate £2,025/£250 per day + VAT.  (£575 Stage 1, £1450 Stage 2)</t>
  </si>
  <si>
    <t>Procurement and project management assistance for pavilion phase II.  PO20190716e.  Minute SL51/19.d&amp;c from 11/7/19.  Estimate £2,700/£250 per day + VAT. (£700 Stage 1, £1,000 Stage 2, £1,000 Stage 3)</t>
  </si>
  <si>
    <t>Leaflet Frog</t>
  </si>
  <si>
    <t>Sign Sense</t>
  </si>
  <si>
    <t>Highways</t>
  </si>
  <si>
    <t>Unity Trust Bank</t>
  </si>
  <si>
    <t>Quarterly bank charges</t>
  </si>
  <si>
    <t>E166</t>
  </si>
  <si>
    <t>E167</t>
  </si>
  <si>
    <t>Telephony package/Clerk - reverse charge VAT</t>
  </si>
  <si>
    <t>Telephony package/assistant - reverse charge VAT</t>
  </si>
  <si>
    <t>Supply &amp; installation of additional dog bin by Local Wildlife Site off Westfield Road - issued 2 x reminders</t>
  </si>
  <si>
    <t xml:space="preserve">PPP </t>
  </si>
  <si>
    <t xml:space="preserve">Sports &amp; Leisure </t>
  </si>
  <si>
    <t>Management fee August 2019-July 2020</t>
  </si>
  <si>
    <t>Woods Hardwick</t>
  </si>
  <si>
    <t>Pavilion project/S106</t>
  </si>
  <si>
    <t>CDMPC</t>
  </si>
  <si>
    <t>Play Space/S106</t>
  </si>
  <si>
    <t>Architectural services for RIBA Stage 4, PO201909012a  Min SL65/19c from 12/9/19 meeting.  1.1% of construction costs/£9,900 at £0.9m)</t>
  </si>
  <si>
    <t>Architectural services for RIBA Stage 5, PO201909012a  Min SL65/19.d from 12/9/19 meeting.  0.6% of construction costs/£5,400 at £0.9m.  Whilst novated to D&amp;B contractor.  Payable via contractor.</t>
  </si>
  <si>
    <t>Architectural services for RIBA Stage 6, PO201909012a  Min SL65/19.d from 12/9/19 meeting.  0.6% of construction costs/£5,400 at £0.9m.  Whilst novated to D&amp;B contractor.  Payable via contractor.</t>
  </si>
  <si>
    <t>Principal Designer Services.  RIBA stages 4-6.  PO20190923a.  Min 154/19.3e from 5/9/19 meeting.  0.4% of construction cost/£3,200 at £0.8m</t>
  </si>
  <si>
    <t>CDM Services for Huck Play Space Project .  PO20190923b.  Min SL154/19.4bii from 5/9/19 meeting.  Review and update existing only.</t>
  </si>
  <si>
    <t>Installation of mVAS ground-screw on Westfield Road.  PO20190905a.  Minute 159/19.3a from 5/9/19 meeting.</t>
  </si>
  <si>
    <t>Leaflets for Design a Sign competition.  Min 159/19.4b from 5/9/19 meeting.</t>
  </si>
  <si>
    <t>OCTOBER 2019 FINANCIAL SUMMARY</t>
  </si>
  <si>
    <t>Clark Contracting</t>
  </si>
  <si>
    <t>20 tonnes of MOT type 1 delivered.   PO20190927a.  Approved 26/9/19.  20tonnes x £22.50 per tonne.</t>
  </si>
  <si>
    <t>2 x safeguarding training places for volunteers.  Approved 26/9/19.  PO20190930a   Min xxxxx</t>
  </si>
  <si>
    <t>Chiltern Society</t>
  </si>
  <si>
    <t>1 x place on Heritage Stadium tour for Cllr Mitra</t>
  </si>
  <si>
    <t>£33,398 income from SA Law re sale of leisure land</t>
  </si>
  <si>
    <t>August, September, October bookings at pavilion (arrears)</t>
  </si>
  <si>
    <t>£60 received from P&amp;IUFC to cover June and July pitch hire</t>
  </si>
  <si>
    <t>£150 invoiced to P&amp;IUFC to cover September and October pitch hire, due by 31/10/19</t>
  </si>
  <si>
    <t>1 x training at pavilion 3/10.  Estimated 3 x matches at pavilion in November.   Due by 31/10/19.</t>
  </si>
  <si>
    <t>£60 invoiced to P&amp;IUFC to cover November pitch hire, due by 31/10/19</t>
  </si>
  <si>
    <t>P&amp;IJFC</t>
  </si>
  <si>
    <t>pavilion pitch hire during September</t>
  </si>
  <si>
    <t>£90 invoiced to P&amp;ICUFC to cover September pitch hire</t>
  </si>
  <si>
    <t>PJC driver training</t>
  </si>
  <si>
    <t>Hire of car parking area for driving lessons in September</t>
  </si>
  <si>
    <t>Receipts received to 24 October 2019, paid into Unity account</t>
  </si>
  <si>
    <t>E191</t>
  </si>
  <si>
    <t>Claim for S106 grant funding re purchase of leisure land</t>
  </si>
  <si>
    <t>Purchase of 2 x parcels of land from Pitstone Parish Charity (S106 approved.  PO20190401a.  Approved 28/3/19.  Min: 384/18.4) including Horwood &amp; James and S A Law legal costs minus £950 held on account by H&amp;J.  Payment was approved at 26/9/19 meeting and approved electronically by DN &amp; BB on 27/9/19.</t>
  </si>
  <si>
    <t>E192</t>
  </si>
  <si>
    <t>Annual membership.  Payment will be made via credit card if resolved to approve.</t>
  </si>
  <si>
    <t>E193</t>
  </si>
  <si>
    <t>CommuniCorp</t>
  </si>
  <si>
    <t>Annual subscription to Local Councils Update. (if resolve to approve)</t>
  </si>
  <si>
    <t>£18.00 service charge incurred</t>
  </si>
  <si>
    <t>E194</t>
  </si>
  <si>
    <t>Direct debits noted at 31 October meeting</t>
  </si>
  <si>
    <t xml:space="preserve">Receipts received to 30 September 2019, paid into a NatWest account </t>
  </si>
  <si>
    <t>E196</t>
  </si>
  <si>
    <t>E197</t>
  </si>
  <si>
    <t>E198</t>
  </si>
  <si>
    <t>Pitstone Memorial Hall</t>
  </si>
  <si>
    <t>Hall hire during September</t>
  </si>
  <si>
    <t>E199</t>
  </si>
  <si>
    <t>Dave Rollins</t>
  </si>
  <si>
    <t>September café management</t>
  </si>
  <si>
    <t>E200</t>
  </si>
  <si>
    <t>Sport &amp; Leisure</t>
  </si>
  <si>
    <t>Groundkeeping at the pavilion in Sept</t>
  </si>
  <si>
    <t>E201</t>
  </si>
  <si>
    <t>C/Card.  Waiting for invoice.</t>
  </si>
  <si>
    <t>E203</t>
  </si>
  <si>
    <t>Unmetered electricity 1-30/9/19</t>
  </si>
  <si>
    <t>E204</t>
  </si>
  <si>
    <t>Gas at pavilion to 30/9/19</t>
  </si>
  <si>
    <t>E205</t>
  </si>
  <si>
    <t>Elec at pavilion to 29/9/19</t>
  </si>
  <si>
    <t>HMRC</t>
  </si>
  <si>
    <t>PIE</t>
  </si>
  <si>
    <t>Events</t>
  </si>
  <si>
    <t>Hire of pavilion grounds for fireworks event</t>
  </si>
  <si>
    <t>C/card</t>
  </si>
  <si>
    <t>Baggery</t>
  </si>
  <si>
    <t>4 x boxes black sacks for litter pickers</t>
  </si>
  <si>
    <t>Grants &amp; donations authorised on 31 October 2019</t>
  </si>
  <si>
    <t>Skate park project/S106</t>
  </si>
  <si>
    <t>Royal British Legion</t>
  </si>
  <si>
    <t>Annual donation in lieu of fresh wreath (amount of donation to be resolved at meeting)</t>
  </si>
  <si>
    <t>Bannerman Consulting Engineers</t>
  </si>
  <si>
    <t>M&amp;E advise for Riba Stage 3.  PO20191017a  Min SL79/19.2a from 10/10/19 meeting.</t>
  </si>
  <si>
    <t>Quarter 2 VAT return, £1,517.42 refunded by HMRC</t>
  </si>
  <si>
    <t>Matches at pavilion x 3 in September (arrears)</t>
  </si>
  <si>
    <t>E207</t>
  </si>
  <si>
    <t>JCB backhoe loader &amp; operator.  £290 full day.   PO20190607.  Minute 67/19.2 30/5/19</t>
  </si>
  <si>
    <t>E208</t>
  </si>
  <si>
    <t>Grass Cutting 2019-20.  Cut 4.   Min 319/18b.  PO20190206b.</t>
  </si>
  <si>
    <t>Grass Cutting 2019-20.  Est 7 cuts x £500 per cut.  Min 319/18b.  PO20190206b. (5 paid)  (Increased to include areas of Yardley &amp; Glebe)</t>
  </si>
  <si>
    <t>E209</t>
  </si>
  <si>
    <t>Grass Cutting 2019-20.  Cut 5 inc Yardley Ave &amp; Glebe Close.   Min 319/18b.  PO20190206b.</t>
  </si>
  <si>
    <t>E210</t>
  </si>
  <si>
    <t>Footpath strimming 2019-20.  Approved 31/1/19.  Min 319/18b.  PO20190206b.   Cut 1</t>
  </si>
  <si>
    <t>Misc siding out etc 2019-20.  Approved 31/1/19.  Min 319/18b.  PO20190206b.   Siding out alley between Cheddington Road and Crispin Field, approved 5/9/19 min ref 162/19.</t>
  </si>
  <si>
    <t>E211</t>
  </si>
  <si>
    <t xml:space="preserve">Misc siding out etc 2019-20.  Approved 31/1/19.  Min 319/18b.  PO20190206b.   NB this is the remainder of the budgeted £5,300 expenditure when take account of grass cutting &amp; footpath strimming.  BCC payment only £3,422.86.  PPC contributing £1877.14.  </t>
  </si>
  <si>
    <t>E212</t>
  </si>
  <si>
    <t>Repair broken fence at pavilion.</t>
  </si>
  <si>
    <t>E213</t>
  </si>
  <si>
    <t>Gas at pavilion to 30/9/19 (replaces E204)</t>
  </si>
  <si>
    <t>E214</t>
  </si>
  <si>
    <t>Gas at pavilion to 30/9/19 (credit note to cancel E204)</t>
  </si>
  <si>
    <t>Advertising issues 120-123 (arrears)</t>
  </si>
  <si>
    <t>Expenditure from Unity authorised on 31 October 2019</t>
  </si>
  <si>
    <t>Came and Company advised about the purchase of the parcel of Local Green Space</t>
  </si>
  <si>
    <t>overdue. Apologies.  Now passed for payment.</t>
  </si>
  <si>
    <t>PID re Feasibility / Project Design (£18,824.46 minus £7,535.50 funding from LAF = £11,288.96) (NB:  LAF due to invoice upon receipt of the bill from TfB)</t>
  </si>
  <si>
    <t>Horwood &amp; James legal cost provision £700 yet to be billed.</t>
  </si>
  <si>
    <t>Extra VAHT grass cutting (bacs anticipated 5/10/19) (chased 18/10/19)</t>
  </si>
  <si>
    <t>LaserLife</t>
  </si>
  <si>
    <t>Toner for printer</t>
  </si>
  <si>
    <t>2 x black, 1 x set of 3 colours</t>
  </si>
  <si>
    <t>Buckland Landscapes</t>
  </si>
  <si>
    <t>Replacement tree for recreation ground to replace vandalised tree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</si>
</sst>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_-;\-* #,##0.000_-;_-* &quot;-&quot;???_-;_-@_-"/>
    <numFmt numFmtId="173" formatCode="0.0"/>
    <numFmt numFmtId="174" formatCode="_-&quot;£&quot;* #,##0.0_-;\-&quot;£&quot;* #,##0.0_-;_-&quot;£&quot;* &quot;-&quot;??_-;_-@_-"/>
    <numFmt numFmtId="175" formatCode="_-&quot;£&quot;* #,##0_-;\-&quot;£&quot;* #,##0_-;_-&quot;£&quot;* &quot;-&quot;??_-;_-@_-"/>
    <numFmt numFmtId="176" formatCode="#,##0_ ;\-#,##0\ "/>
    <numFmt numFmtId="177" formatCode="&quot;£&quot;#,##0.0;\-&quot;£&quot;#,##0.0"/>
    <numFmt numFmtId="178" formatCode="[$-809]dd\ mmmm\ yyyy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£&quot;#,##0.0;[Red]\-&quot;£&quot;#,##0.0"/>
    <numFmt numFmtId="185" formatCode="_-[$£-809]* #,##0.00_-;\-[$£-809]* #,##0.00_-;_-[$£-809]* &quot;-&quot;??_-;_-@_-"/>
    <numFmt numFmtId="186" formatCode="[$£-809]#,##0.00"/>
    <numFmt numFmtId="187" formatCode="&quot;£&quot;#,##0.00"/>
    <numFmt numFmtId="188" formatCode="_-&quot;£&quot;* #,##0.000_-;\-&quot;£&quot;* #,##0.000_-;_-&quot;£&quot;* &quot;-&quot;???_-;_-@_-"/>
    <numFmt numFmtId="189" formatCode="_-[$$-409]* #,##0.00_ ;_-[$$-409]* \-#,##0.00\ ;_-[$$-409]* &quot;-&quot;??_ ;_-@_ "/>
    <numFmt numFmtId="190" formatCode="_-[$£-809]* #,##0.000_-;\-[$£-809]* #,##0.000_-;_-[$£-809]* &quot;-&quot;???_-;_-@_-"/>
    <numFmt numFmtId="191" formatCode="#,##0.00;[Red]#,##0.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3" fillId="0" borderId="0" xfId="0" applyFont="1" applyAlignment="1">
      <alignment horizontal="left"/>
    </xf>
    <xf numFmtId="44" fontId="4" fillId="0" borderId="0" xfId="44" applyFont="1" applyAlignment="1">
      <alignment/>
    </xf>
    <xf numFmtId="49" fontId="0" fillId="0" borderId="0" xfId="0" applyNumberFormat="1" applyFont="1" applyAlignment="1">
      <alignment wrapText="1"/>
    </xf>
    <xf numFmtId="0" fontId="4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4" fontId="0" fillId="0" borderId="0" xfId="44" applyFont="1" applyAlignment="1">
      <alignment horizontal="right"/>
    </xf>
    <xf numFmtId="0" fontId="3" fillId="0" borderId="0" xfId="0" applyFont="1" applyAlignment="1">
      <alignment horizontal="center"/>
    </xf>
    <xf numFmtId="185" fontId="0" fillId="0" borderId="10" xfId="44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3" fontId="4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85" fontId="0" fillId="0" borderId="0" xfId="0" applyNumberFormat="1" applyFont="1" applyAlignment="1">
      <alignment/>
    </xf>
    <xf numFmtId="0" fontId="0" fillId="0" borderId="0" xfId="57" applyFont="1">
      <alignment/>
      <protection/>
    </xf>
    <xf numFmtId="186" fontId="0" fillId="0" borderId="0" xfId="57" applyNumberFormat="1" applyFont="1">
      <alignment/>
      <protection/>
    </xf>
    <xf numFmtId="171" fontId="0" fillId="0" borderId="0" xfId="0" applyNumberFormat="1" applyFont="1" applyAlignment="1">
      <alignment/>
    </xf>
    <xf numFmtId="0" fontId="6" fillId="0" borderId="0" xfId="0" applyFont="1" applyFill="1" applyAlignment="1">
      <alignment wrapText="1"/>
    </xf>
    <xf numFmtId="44" fontId="0" fillId="0" borderId="0" xfId="44" applyFont="1" applyFill="1" applyAlignment="1">
      <alignment/>
    </xf>
    <xf numFmtId="44" fontId="0" fillId="0" borderId="0" xfId="0" applyNumberFormat="1" applyFont="1" applyAlignment="1">
      <alignment/>
    </xf>
    <xf numFmtId="44" fontId="4" fillId="0" borderId="11" xfId="44" applyFont="1" applyBorder="1" applyAlignment="1">
      <alignment/>
    </xf>
    <xf numFmtId="49" fontId="0" fillId="0" borderId="0" xfId="0" applyNumberFormat="1" applyFont="1" applyAlignment="1">
      <alignment/>
    </xf>
    <xf numFmtId="186" fontId="4" fillId="0" borderId="11" xfId="44" applyNumberFormat="1" applyFont="1" applyBorder="1" applyAlignment="1">
      <alignment/>
    </xf>
    <xf numFmtId="44" fontId="0" fillId="0" borderId="0" xfId="42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4" fillId="0" borderId="0" xfId="57" applyFont="1">
      <alignment/>
      <protection/>
    </xf>
    <xf numFmtId="186" fontId="4" fillId="0" borderId="12" xfId="57" applyNumberFormat="1" applyFont="1" applyBorder="1">
      <alignment/>
      <protection/>
    </xf>
    <xf numFmtId="186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4" fontId="4" fillId="0" borderId="0" xfId="44" applyFont="1" applyAlignment="1">
      <alignment horizontal="center" vertical="top"/>
    </xf>
    <xf numFmtId="43" fontId="4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/>
    </xf>
    <xf numFmtId="44" fontId="4" fillId="0" borderId="0" xfId="44" applyFont="1" applyAlignment="1">
      <alignment horizontal="right"/>
    </xf>
    <xf numFmtId="0" fontId="0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185" fontId="0" fillId="0" borderId="0" xfId="44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43" fontId="4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44" fontId="4" fillId="0" borderId="0" xfId="44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57" applyFont="1" applyBorder="1">
      <alignment/>
      <protection/>
    </xf>
    <xf numFmtId="185" fontId="0" fillId="0" borderId="0" xfId="57" applyNumberFormat="1" applyFont="1" applyBorder="1">
      <alignment/>
      <protection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2"/>
  <sheetViews>
    <sheetView tabSelected="1" workbookViewId="0" topLeftCell="A77">
      <selection activeCell="E93" sqref="E93"/>
    </sheetView>
  </sheetViews>
  <sheetFormatPr defaultColWidth="9.140625" defaultRowHeight="12.75"/>
  <cols>
    <col min="1" max="1" width="23.7109375" style="1" customWidth="1"/>
    <col min="2" max="2" width="13.140625" style="1" customWidth="1"/>
    <col min="3" max="3" width="32.8515625" style="2" customWidth="1"/>
    <col min="4" max="4" width="28.7109375" style="2" customWidth="1"/>
    <col min="5" max="5" width="84.28125" style="2" customWidth="1"/>
    <col min="6" max="6" width="13.00390625" style="3" customWidth="1"/>
    <col min="7" max="7" width="14.140625" style="3" customWidth="1"/>
    <col min="8" max="8" width="20.8515625" style="3" customWidth="1"/>
    <col min="9" max="9" width="12.28125" style="2" customWidth="1"/>
    <col min="10" max="10" width="9.140625" style="2" customWidth="1"/>
    <col min="11" max="11" width="10.28125" style="2" bestFit="1" customWidth="1"/>
    <col min="12" max="12" width="11.7109375" style="2" customWidth="1"/>
    <col min="13" max="16384" width="9.140625" style="2" customWidth="1"/>
  </cols>
  <sheetData>
    <row r="1" ht="21.75" customHeight="1">
      <c r="E1" s="44" t="s">
        <v>0</v>
      </c>
    </row>
    <row r="2" ht="20.25">
      <c r="E2" s="44" t="s">
        <v>115</v>
      </c>
    </row>
    <row r="3" ht="18">
      <c r="E3" s="12"/>
    </row>
    <row r="4" ht="12.75">
      <c r="E4" s="6"/>
    </row>
    <row r="5" spans="1:5" ht="18">
      <c r="A5" s="4" t="s">
        <v>198</v>
      </c>
      <c r="B5" s="4"/>
      <c r="E5" s="12"/>
    </row>
    <row r="6" spans="1:5" ht="18">
      <c r="A6" s="4"/>
      <c r="B6" s="4"/>
      <c r="E6" s="12"/>
    </row>
    <row r="7" spans="1:8" ht="12.75">
      <c r="A7" s="37"/>
      <c r="B7" s="37" t="s">
        <v>44</v>
      </c>
      <c r="C7" s="38" t="s">
        <v>15</v>
      </c>
      <c r="D7" s="38" t="s">
        <v>16</v>
      </c>
      <c r="E7" s="7" t="s">
        <v>9</v>
      </c>
      <c r="F7" s="39" t="s">
        <v>1</v>
      </c>
      <c r="G7" s="39" t="s">
        <v>3</v>
      </c>
      <c r="H7" s="39" t="s">
        <v>2</v>
      </c>
    </row>
    <row r="8" ht="12.75">
      <c r="Q8" s="2" t="s">
        <v>6</v>
      </c>
    </row>
    <row r="9" spans="2:9" ht="12.75">
      <c r="B9" s="1" t="s">
        <v>30</v>
      </c>
      <c r="C9" s="2" t="s">
        <v>30</v>
      </c>
      <c r="D9" s="2" t="s">
        <v>31</v>
      </c>
      <c r="E9" s="6" t="s">
        <v>70</v>
      </c>
      <c r="F9" s="3">
        <v>1.28</v>
      </c>
      <c r="G9" s="3">
        <v>3064.82</v>
      </c>
      <c r="H9" s="3">
        <v>3066.1</v>
      </c>
      <c r="I9" s="24"/>
    </row>
    <row r="10" spans="2:8" ht="38.25" customHeight="1">
      <c r="B10" s="1" t="s">
        <v>133</v>
      </c>
      <c r="C10" s="14" t="s">
        <v>66</v>
      </c>
      <c r="D10" s="10" t="s">
        <v>67</v>
      </c>
      <c r="E10" s="22" t="s">
        <v>135</v>
      </c>
      <c r="F10" s="3">
        <f>157.8+170.6+0.6+60</f>
        <v>389</v>
      </c>
      <c r="G10" s="3">
        <f>H10-F10</f>
        <v>34460</v>
      </c>
      <c r="H10" s="3">
        <f>34849</f>
        <v>34849</v>
      </c>
    </row>
    <row r="11" spans="2:8" ht="12.75">
      <c r="B11" s="1" t="s">
        <v>136</v>
      </c>
      <c r="C11" s="14" t="s">
        <v>119</v>
      </c>
      <c r="D11" s="10" t="s">
        <v>25</v>
      </c>
      <c r="E11" s="22" t="s">
        <v>137</v>
      </c>
      <c r="F11" s="3">
        <v>0</v>
      </c>
      <c r="G11" s="3">
        <v>30</v>
      </c>
      <c r="H11" s="3">
        <v>30</v>
      </c>
    </row>
    <row r="12" spans="2:8" ht="16.5" customHeight="1">
      <c r="B12" s="1" t="s">
        <v>138</v>
      </c>
      <c r="C12" s="14" t="s">
        <v>139</v>
      </c>
      <c r="D12" s="10" t="s">
        <v>25</v>
      </c>
      <c r="E12" s="15" t="s">
        <v>140</v>
      </c>
      <c r="F12" s="3">
        <v>0</v>
      </c>
      <c r="G12" s="3">
        <v>75</v>
      </c>
      <c r="H12" s="3">
        <v>75</v>
      </c>
    </row>
    <row r="13" spans="2:8" ht="12.75">
      <c r="B13" s="1" t="s">
        <v>147</v>
      </c>
      <c r="C13" s="14" t="s">
        <v>148</v>
      </c>
      <c r="D13" s="10" t="s">
        <v>25</v>
      </c>
      <c r="E13" s="15" t="s">
        <v>149</v>
      </c>
      <c r="F13" s="3">
        <v>0</v>
      </c>
      <c r="G13" s="3">
        <v>108.23</v>
      </c>
      <c r="H13" s="3">
        <v>108.23</v>
      </c>
    </row>
    <row r="14" spans="2:8" ht="12.75">
      <c r="B14" s="1" t="s">
        <v>150</v>
      </c>
      <c r="C14" s="14" t="s">
        <v>151</v>
      </c>
      <c r="D14" s="10" t="s">
        <v>45</v>
      </c>
      <c r="E14" s="15" t="s">
        <v>152</v>
      </c>
      <c r="F14" s="3">
        <v>0</v>
      </c>
      <c r="G14" s="3">
        <v>275.26</v>
      </c>
      <c r="H14" s="3">
        <v>275.26</v>
      </c>
    </row>
    <row r="15" spans="2:8" ht="12.75">
      <c r="B15" s="1" t="s">
        <v>153</v>
      </c>
      <c r="C15" s="14" t="s">
        <v>64</v>
      </c>
      <c r="D15" s="10" t="s">
        <v>154</v>
      </c>
      <c r="E15" s="15" t="s">
        <v>155</v>
      </c>
      <c r="F15" s="3">
        <v>0</v>
      </c>
      <c r="G15" s="3">
        <v>355</v>
      </c>
      <c r="H15" s="3">
        <v>355</v>
      </c>
    </row>
    <row r="16" spans="2:8" ht="12.75">
      <c r="B16" s="1" t="s">
        <v>179</v>
      </c>
      <c r="C16" s="14" t="s">
        <v>80</v>
      </c>
      <c r="D16" s="10" t="s">
        <v>78</v>
      </c>
      <c r="E16" s="15" t="s">
        <v>180</v>
      </c>
      <c r="F16" s="3">
        <v>0</v>
      </c>
      <c r="G16" s="3">
        <v>290</v>
      </c>
      <c r="H16" s="3">
        <v>290</v>
      </c>
    </row>
    <row r="17" spans="2:8" ht="12.75">
      <c r="B17" s="1" t="s">
        <v>181</v>
      </c>
      <c r="C17" s="14" t="s">
        <v>56</v>
      </c>
      <c r="D17" s="10" t="s">
        <v>42</v>
      </c>
      <c r="E17" s="15" t="s">
        <v>182</v>
      </c>
      <c r="F17" s="3">
        <v>0</v>
      </c>
      <c r="G17" s="3">
        <v>525</v>
      </c>
      <c r="H17" s="3">
        <v>525</v>
      </c>
    </row>
    <row r="18" spans="2:8" ht="12.75">
      <c r="B18" s="1" t="s">
        <v>184</v>
      </c>
      <c r="C18" s="14" t="s">
        <v>56</v>
      </c>
      <c r="D18" s="10" t="s">
        <v>42</v>
      </c>
      <c r="E18" s="15" t="s">
        <v>185</v>
      </c>
      <c r="F18" s="3">
        <v>0</v>
      </c>
      <c r="G18" s="3">
        <v>620</v>
      </c>
      <c r="H18" s="3">
        <v>620</v>
      </c>
    </row>
    <row r="19" spans="2:8" ht="12.75">
      <c r="B19" s="1" t="s">
        <v>186</v>
      </c>
      <c r="C19" s="14" t="s">
        <v>56</v>
      </c>
      <c r="D19" s="10" t="s">
        <v>42</v>
      </c>
      <c r="E19" s="15" t="s">
        <v>187</v>
      </c>
      <c r="F19" s="3">
        <v>0</v>
      </c>
      <c r="G19" s="3">
        <v>169.4</v>
      </c>
      <c r="H19" s="3">
        <v>169.4</v>
      </c>
    </row>
    <row r="20" spans="2:8" ht="24">
      <c r="B20" s="1" t="s">
        <v>189</v>
      </c>
      <c r="C20" s="14" t="s">
        <v>56</v>
      </c>
      <c r="D20" s="10" t="s">
        <v>42</v>
      </c>
      <c r="E20" s="15" t="s">
        <v>188</v>
      </c>
      <c r="F20" s="3">
        <v>0</v>
      </c>
      <c r="G20" s="3">
        <v>180</v>
      </c>
      <c r="H20" s="3">
        <v>180</v>
      </c>
    </row>
    <row r="21" spans="2:8" ht="12.75">
      <c r="B21" s="1" t="s">
        <v>191</v>
      </c>
      <c r="C21" s="14" t="s">
        <v>56</v>
      </c>
      <c r="D21" s="10" t="s">
        <v>17</v>
      </c>
      <c r="E21" s="22" t="s">
        <v>192</v>
      </c>
      <c r="F21" s="23">
        <v>0</v>
      </c>
      <c r="G21" s="3">
        <v>150</v>
      </c>
      <c r="H21" s="3">
        <v>150</v>
      </c>
    </row>
    <row r="22" spans="3:5" ht="12.75">
      <c r="C22" s="14"/>
      <c r="E22" s="15"/>
    </row>
    <row r="23" spans="5:8" ht="13.5" customHeight="1" thickBot="1">
      <c r="E23" s="7" t="s">
        <v>38</v>
      </c>
      <c r="F23" s="25">
        <f>SUM(F9:F22)</f>
        <v>390.28</v>
      </c>
      <c r="G23" s="25">
        <f>SUM(G9:G22)</f>
        <v>40302.71000000001</v>
      </c>
      <c r="H23" s="25">
        <f>SUM(H9:H22)</f>
        <v>40692.990000000005</v>
      </c>
    </row>
    <row r="24" spans="5:8" ht="13.5" customHeight="1" thickTop="1">
      <c r="E24" s="7"/>
      <c r="F24" s="5"/>
      <c r="G24" s="5"/>
      <c r="H24" s="5"/>
    </row>
    <row r="25" spans="1:5" ht="18">
      <c r="A25" s="4" t="s">
        <v>171</v>
      </c>
      <c r="B25" s="4"/>
      <c r="E25" s="6"/>
    </row>
    <row r="26" spans="1:5" ht="18">
      <c r="A26" s="4"/>
      <c r="B26" s="4"/>
      <c r="E26" s="6"/>
    </row>
    <row r="27" spans="1:8" ht="25.5">
      <c r="A27" s="37"/>
      <c r="B27" s="37"/>
      <c r="C27" s="45" t="s">
        <v>18</v>
      </c>
      <c r="D27" s="38" t="s">
        <v>16</v>
      </c>
      <c r="E27" s="7" t="s">
        <v>19</v>
      </c>
      <c r="F27" s="39" t="s">
        <v>1</v>
      </c>
      <c r="G27" s="39" t="s">
        <v>3</v>
      </c>
      <c r="H27" s="39" t="s">
        <v>2</v>
      </c>
    </row>
    <row r="28" ht="12.75">
      <c r="Q28" s="2" t="s">
        <v>6</v>
      </c>
    </row>
    <row r="29" spans="3:8" ht="12.75">
      <c r="C29" s="14" t="s">
        <v>173</v>
      </c>
      <c r="D29" s="10" t="s">
        <v>52</v>
      </c>
      <c r="E29" s="15" t="s">
        <v>174</v>
      </c>
      <c r="G29" s="3">
        <v>0</v>
      </c>
      <c r="H29" s="3">
        <v>0</v>
      </c>
    </row>
    <row r="31" spans="5:8" ht="13.5" customHeight="1" thickBot="1">
      <c r="E31" s="7" t="s">
        <v>20</v>
      </c>
      <c r="F31" s="25">
        <f>SUM(F28:F30)</f>
        <v>0</v>
      </c>
      <c r="G31" s="25">
        <f>SUM(G28:G30)</f>
        <v>0</v>
      </c>
      <c r="H31" s="25">
        <f>SUM(H28:H30)</f>
        <v>0</v>
      </c>
    </row>
    <row r="32" spans="1:8" ht="13.5" thickTop="1">
      <c r="A32" s="40"/>
      <c r="B32" s="40"/>
      <c r="C32" s="40"/>
      <c r="D32" s="40"/>
      <c r="E32" s="40"/>
      <c r="F32" s="40"/>
      <c r="G32" s="40"/>
      <c r="H32" s="40"/>
    </row>
    <row r="33" spans="1:5" ht="16.5" customHeight="1">
      <c r="A33" s="4" t="s">
        <v>143</v>
      </c>
      <c r="B33" s="4"/>
      <c r="E33" s="26"/>
    </row>
    <row r="34" spans="5:8" ht="12.75">
      <c r="E34" s="9"/>
      <c r="H34" s="5"/>
    </row>
    <row r="35" spans="2:8" ht="14.25" customHeight="1">
      <c r="B35" s="1" t="s">
        <v>156</v>
      </c>
      <c r="C35" s="2" t="s">
        <v>62</v>
      </c>
      <c r="D35" s="2" t="s">
        <v>25</v>
      </c>
      <c r="E35" s="10" t="s">
        <v>63</v>
      </c>
      <c r="F35" s="46">
        <v>4.6</v>
      </c>
      <c r="G35" s="3">
        <v>23</v>
      </c>
      <c r="H35" s="3">
        <v>27.6</v>
      </c>
    </row>
    <row r="36" spans="2:8" ht="14.25" customHeight="1">
      <c r="B36" s="1" t="s">
        <v>160</v>
      </c>
      <c r="C36" s="2" t="s">
        <v>32</v>
      </c>
      <c r="D36" s="2" t="s">
        <v>17</v>
      </c>
      <c r="E36" s="10" t="s">
        <v>161</v>
      </c>
      <c r="F36" s="46">
        <v>0.22</v>
      </c>
      <c r="G36" s="3">
        <v>4.49</v>
      </c>
      <c r="H36" s="3">
        <v>4.71</v>
      </c>
    </row>
    <row r="37" spans="2:8" ht="14.25" customHeight="1">
      <c r="B37" s="1" t="s">
        <v>195</v>
      </c>
      <c r="C37" s="2" t="s">
        <v>32</v>
      </c>
      <c r="D37" s="2" t="s">
        <v>17</v>
      </c>
      <c r="E37" s="10" t="s">
        <v>196</v>
      </c>
      <c r="F37" s="46">
        <v>-0.22</v>
      </c>
      <c r="G37" s="3">
        <v>-4.49</v>
      </c>
      <c r="H37" s="3">
        <v>-4.71</v>
      </c>
    </row>
    <row r="38" spans="2:8" ht="14.25" customHeight="1">
      <c r="B38" s="1" t="s">
        <v>193</v>
      </c>
      <c r="C38" s="2" t="s">
        <v>32</v>
      </c>
      <c r="D38" s="2" t="s">
        <v>17</v>
      </c>
      <c r="E38" s="10" t="s">
        <v>194</v>
      </c>
      <c r="F38" s="46">
        <v>0.8</v>
      </c>
      <c r="G38" s="3">
        <v>15.96</v>
      </c>
      <c r="H38" s="3">
        <v>16.76</v>
      </c>
    </row>
    <row r="39" spans="2:12" ht="13.5" customHeight="1">
      <c r="B39" s="1" t="s">
        <v>158</v>
      </c>
      <c r="C39" s="2" t="s">
        <v>43</v>
      </c>
      <c r="D39" s="2" t="s">
        <v>33</v>
      </c>
      <c r="E39" s="47" t="s">
        <v>159</v>
      </c>
      <c r="F39" s="46">
        <v>52.14</v>
      </c>
      <c r="G39" s="3">
        <v>260.69</v>
      </c>
      <c r="H39" s="3">
        <v>312.83</v>
      </c>
      <c r="J39" s="46"/>
      <c r="K39" s="3"/>
      <c r="L39" s="3"/>
    </row>
    <row r="40" spans="2:8" ht="14.25" customHeight="1">
      <c r="B40" s="1" t="s">
        <v>162</v>
      </c>
      <c r="C40" s="2" t="s">
        <v>49</v>
      </c>
      <c r="D40" s="2" t="s">
        <v>17</v>
      </c>
      <c r="E40" s="10" t="s">
        <v>163</v>
      </c>
      <c r="F40" s="46">
        <v>1.53</v>
      </c>
      <c r="G40" s="3">
        <v>30.61</v>
      </c>
      <c r="H40" s="3">
        <v>32.14</v>
      </c>
    </row>
    <row r="41" spans="1:8" ht="12.75">
      <c r="A41" s="1" t="s">
        <v>69</v>
      </c>
      <c r="B41" s="1" t="s">
        <v>96</v>
      </c>
      <c r="C41" s="14" t="s">
        <v>77</v>
      </c>
      <c r="D41" s="10" t="s">
        <v>25</v>
      </c>
      <c r="E41" s="22" t="s">
        <v>98</v>
      </c>
      <c r="F41" s="23">
        <v>0</v>
      </c>
      <c r="G41" s="3">
        <v>10</v>
      </c>
      <c r="H41" s="3">
        <v>10</v>
      </c>
    </row>
    <row r="42" spans="1:8" ht="12.75">
      <c r="A42" s="1" t="s">
        <v>69</v>
      </c>
      <c r="B42" s="1" t="s">
        <v>97</v>
      </c>
      <c r="C42" s="14" t="s">
        <v>77</v>
      </c>
      <c r="D42" s="10" t="s">
        <v>25</v>
      </c>
      <c r="E42" s="22" t="s">
        <v>99</v>
      </c>
      <c r="F42" s="23">
        <v>0</v>
      </c>
      <c r="G42" s="3">
        <v>10</v>
      </c>
      <c r="H42" s="3">
        <v>10</v>
      </c>
    </row>
    <row r="43" spans="1:8" ht="12.75">
      <c r="A43" s="1" t="s">
        <v>69</v>
      </c>
      <c r="B43" s="1" t="s">
        <v>145</v>
      </c>
      <c r="C43" s="14" t="s">
        <v>91</v>
      </c>
      <c r="D43" s="10" t="s">
        <v>25</v>
      </c>
      <c r="E43" s="22" t="s">
        <v>114</v>
      </c>
      <c r="F43" s="23">
        <v>0</v>
      </c>
      <c r="G43" s="3">
        <v>34</v>
      </c>
      <c r="H43" s="3">
        <v>34</v>
      </c>
    </row>
    <row r="44" spans="1:8" ht="12.75">
      <c r="A44" s="1" t="s">
        <v>69</v>
      </c>
      <c r="B44" s="1" t="s">
        <v>146</v>
      </c>
      <c r="C44" s="14" t="s">
        <v>76</v>
      </c>
      <c r="D44" s="10" t="s">
        <v>25</v>
      </c>
      <c r="E44" s="22" t="s">
        <v>81</v>
      </c>
      <c r="F44" s="3">
        <v>0</v>
      </c>
      <c r="G44" s="3">
        <v>3</v>
      </c>
      <c r="H44" s="3">
        <v>3</v>
      </c>
    </row>
    <row r="45" spans="2:8" ht="12.75">
      <c r="B45" s="1" t="s">
        <v>142</v>
      </c>
      <c r="C45" s="14" t="s">
        <v>94</v>
      </c>
      <c r="D45" s="10" t="s">
        <v>25</v>
      </c>
      <c r="E45" s="22" t="s">
        <v>95</v>
      </c>
      <c r="F45" s="3">
        <v>0</v>
      </c>
      <c r="G45" s="3">
        <v>33</v>
      </c>
      <c r="H45" s="3">
        <v>33</v>
      </c>
    </row>
    <row r="46" ht="12.75" customHeight="1">
      <c r="E46" s="10"/>
    </row>
    <row r="47" spans="5:8" ht="13.5" customHeight="1" thickBot="1">
      <c r="E47" s="7" t="s">
        <v>21</v>
      </c>
      <c r="F47" s="25">
        <f>SUM(F35:F46)</f>
        <v>59.07</v>
      </c>
      <c r="G47" s="25">
        <f>SUM(G35:G46)</f>
        <v>420.26</v>
      </c>
      <c r="H47" s="25">
        <f>SUM(F47:G47)</f>
        <v>479.33</v>
      </c>
    </row>
    <row r="48" spans="5:8" ht="13.5" customHeight="1" thickTop="1">
      <c r="E48" s="7"/>
      <c r="F48" s="5"/>
      <c r="G48" s="5"/>
      <c r="H48" s="5"/>
    </row>
    <row r="49" spans="5:8" ht="13.5" thickBot="1">
      <c r="E49" s="48" t="s">
        <v>10</v>
      </c>
      <c r="F49" s="25">
        <f>F47+F31+F23</f>
        <v>449.34999999999997</v>
      </c>
      <c r="G49" s="25">
        <f>G47+G31+G23</f>
        <v>40722.97000000001</v>
      </c>
      <c r="H49" s="25">
        <f>H47+H31+H23</f>
        <v>41172.32000000001</v>
      </c>
    </row>
    <row r="50" spans="5:8" ht="13.5" thickTop="1">
      <c r="E50" s="16"/>
      <c r="F50" s="5"/>
      <c r="G50" s="5"/>
      <c r="H50" s="5"/>
    </row>
    <row r="51" spans="1:5" ht="18">
      <c r="A51" s="4" t="s">
        <v>22</v>
      </c>
      <c r="B51" s="4"/>
      <c r="C51" s="2" t="s">
        <v>199</v>
      </c>
      <c r="E51" s="26"/>
    </row>
    <row r="52" spans="5:8" ht="12.75">
      <c r="E52" s="16"/>
      <c r="F52" s="5"/>
      <c r="G52" s="5"/>
      <c r="H52" s="5"/>
    </row>
    <row r="53" spans="1:3" ht="18.75" customHeight="1">
      <c r="A53" s="4" t="s">
        <v>84</v>
      </c>
      <c r="B53" s="4"/>
      <c r="C53" s="41" t="s">
        <v>75</v>
      </c>
    </row>
    <row r="54" spans="1:5" ht="12.75" customHeight="1">
      <c r="A54" s="4"/>
      <c r="B54" s="4"/>
      <c r="E54" s="12"/>
    </row>
    <row r="55" spans="1:8" ht="26.25" customHeight="1">
      <c r="A55" s="49" t="s">
        <v>144</v>
      </c>
      <c r="B55" s="49"/>
      <c r="E55" s="50"/>
      <c r="F55" s="51" t="s">
        <v>1</v>
      </c>
      <c r="G55" s="51" t="s">
        <v>3</v>
      </c>
      <c r="H55" s="51" t="s">
        <v>2</v>
      </c>
    </row>
    <row r="56" ht="11.25" customHeight="1"/>
    <row r="57" spans="1:8" ht="12.75">
      <c r="A57" s="52"/>
      <c r="B57" s="52"/>
      <c r="C57" s="2" t="s">
        <v>26</v>
      </c>
      <c r="D57" s="2" t="s">
        <v>27</v>
      </c>
      <c r="E57" s="2" t="s">
        <v>28</v>
      </c>
      <c r="G57" s="3">
        <v>0.81</v>
      </c>
      <c r="H57" s="3">
        <v>0.81</v>
      </c>
    </row>
    <row r="58" spans="1:8" ht="12.75">
      <c r="A58" s="52"/>
      <c r="B58" s="52"/>
      <c r="C58" s="2" t="s">
        <v>26</v>
      </c>
      <c r="D58" s="2" t="s">
        <v>27</v>
      </c>
      <c r="E58" s="2" t="s">
        <v>29</v>
      </c>
      <c r="G58" s="3">
        <v>10.78</v>
      </c>
      <c r="H58" s="3">
        <v>10.78</v>
      </c>
    </row>
    <row r="59" spans="1:2" ht="12.75" customHeight="1">
      <c r="A59" s="17"/>
      <c r="B59" s="17"/>
    </row>
    <row r="60" spans="1:8" ht="13.5" customHeight="1" thickBot="1">
      <c r="A60" s="17"/>
      <c r="B60" s="17"/>
      <c r="F60" s="25">
        <f>SUM(F57:F59)</f>
        <v>0</v>
      </c>
      <c r="G60" s="25">
        <f>SUM(G57:G59)</f>
        <v>11.59</v>
      </c>
      <c r="H60" s="25">
        <f>SUM(H57:H59)</f>
        <v>11.59</v>
      </c>
    </row>
    <row r="61" spans="1:2" ht="13.5" customHeight="1" thickTop="1">
      <c r="A61" s="17"/>
      <c r="B61" s="17"/>
    </row>
    <row r="62" spans="1:8" ht="18">
      <c r="A62" s="49" t="s">
        <v>132</v>
      </c>
      <c r="B62" s="49"/>
      <c r="E62" s="50"/>
      <c r="F62" s="51"/>
      <c r="G62" s="51"/>
      <c r="H62" s="51"/>
    </row>
    <row r="63" ht="13.5" customHeight="1"/>
    <row r="64" spans="1:8" ht="12.75">
      <c r="A64" s="37"/>
      <c r="B64" s="37"/>
      <c r="C64" s="38" t="s">
        <v>7</v>
      </c>
      <c r="D64" s="38" t="s">
        <v>16</v>
      </c>
      <c r="E64" s="7" t="s">
        <v>9</v>
      </c>
      <c r="F64" s="39" t="s">
        <v>1</v>
      </c>
      <c r="G64" s="39" t="s">
        <v>3</v>
      </c>
      <c r="H64" s="39" t="s">
        <v>2</v>
      </c>
    </row>
    <row r="65" ht="13.5" customHeight="1"/>
    <row r="66" spans="1:8" ht="12.75">
      <c r="A66" s="8"/>
      <c r="B66" s="43"/>
      <c r="C66" s="2" t="s">
        <v>68</v>
      </c>
      <c r="D66" s="2" t="s">
        <v>17</v>
      </c>
      <c r="E66" s="2" t="s">
        <v>122</v>
      </c>
      <c r="F66" s="3">
        <v>67.91</v>
      </c>
      <c r="G66" s="3">
        <v>339.59</v>
      </c>
      <c r="H66" s="3">
        <v>407.5</v>
      </c>
    </row>
    <row r="67" spans="1:8" ht="12.75">
      <c r="A67" s="8"/>
      <c r="C67" s="53" t="s">
        <v>130</v>
      </c>
      <c r="D67" s="2" t="s">
        <v>17</v>
      </c>
      <c r="E67" s="2" t="s">
        <v>131</v>
      </c>
      <c r="F67" s="54">
        <v>0</v>
      </c>
      <c r="G67" s="54">
        <v>40</v>
      </c>
      <c r="H67" s="54">
        <v>40</v>
      </c>
    </row>
    <row r="68" spans="1:8" ht="12.75">
      <c r="A68" s="8"/>
      <c r="B68" s="43"/>
      <c r="C68" s="2" t="s">
        <v>127</v>
      </c>
      <c r="D68" s="2" t="s">
        <v>102</v>
      </c>
      <c r="E68" s="2" t="s">
        <v>128</v>
      </c>
      <c r="F68" s="3">
        <v>141.65</v>
      </c>
      <c r="G68" s="3">
        <v>708.24</v>
      </c>
      <c r="H68" s="3">
        <v>849.89</v>
      </c>
    </row>
    <row r="69" spans="1:8" ht="12.75">
      <c r="A69" s="8"/>
      <c r="B69" s="43"/>
      <c r="C69" s="2" t="s">
        <v>165</v>
      </c>
      <c r="D69" s="2" t="s">
        <v>166</v>
      </c>
      <c r="E69" s="2" t="s">
        <v>167</v>
      </c>
      <c r="F69" s="3">
        <v>0</v>
      </c>
      <c r="G69" s="3">
        <v>187.55</v>
      </c>
      <c r="H69" s="3">
        <v>187.55</v>
      </c>
    </row>
    <row r="70" spans="3:8" ht="12.75">
      <c r="C70" s="2" t="s">
        <v>164</v>
      </c>
      <c r="D70" s="2" t="s">
        <v>1</v>
      </c>
      <c r="E70" s="2" t="s">
        <v>177</v>
      </c>
      <c r="F70" s="3">
        <v>1517.42</v>
      </c>
      <c r="G70" s="3">
        <v>0</v>
      </c>
      <c r="H70" s="3">
        <v>0</v>
      </c>
    </row>
    <row r="71" spans="1:8" ht="12.75">
      <c r="A71" s="8"/>
      <c r="B71" s="43"/>
      <c r="C71" s="2" t="s">
        <v>68</v>
      </c>
      <c r="D71" s="2" t="s">
        <v>102</v>
      </c>
      <c r="E71" s="2" t="s">
        <v>178</v>
      </c>
      <c r="F71" s="3">
        <v>27.75</v>
      </c>
      <c r="G71" s="3">
        <v>138.75</v>
      </c>
      <c r="H71" s="3">
        <v>166.5</v>
      </c>
    </row>
    <row r="72" spans="1:8" ht="12.75">
      <c r="A72" s="8"/>
      <c r="B72" s="43"/>
      <c r="C72" s="2" t="s">
        <v>37</v>
      </c>
      <c r="D72" s="2" t="s">
        <v>40</v>
      </c>
      <c r="E72" s="2" t="s">
        <v>134</v>
      </c>
      <c r="F72" s="3">
        <v>0</v>
      </c>
      <c r="G72" s="3">
        <v>37090</v>
      </c>
      <c r="H72" s="3">
        <v>37090</v>
      </c>
    </row>
    <row r="73" spans="1:8" s="57" customFormat="1" ht="12.75">
      <c r="A73" s="55"/>
      <c r="B73" s="56"/>
      <c r="C73" s="57" t="s">
        <v>79</v>
      </c>
      <c r="D73" s="57" t="s">
        <v>101</v>
      </c>
      <c r="E73" s="58" t="s">
        <v>197</v>
      </c>
      <c r="F73" s="23">
        <v>5</v>
      </c>
      <c r="G73" s="23">
        <v>25</v>
      </c>
      <c r="H73" s="23">
        <v>30</v>
      </c>
    </row>
    <row r="74" spans="1:8" ht="12.75">
      <c r="A74" s="8"/>
      <c r="E74" s="10"/>
      <c r="F74" s="18"/>
      <c r="G74" s="18"/>
      <c r="H74" s="18"/>
    </row>
    <row r="75" spans="1:8" ht="13.5" customHeight="1" thickBot="1">
      <c r="A75" s="17"/>
      <c r="B75" s="17"/>
      <c r="F75" s="27">
        <f>SUM(F66:F74)</f>
        <v>1759.73</v>
      </c>
      <c r="G75" s="27">
        <f>SUM(G66:G74)</f>
        <v>38529.13</v>
      </c>
      <c r="H75" s="27">
        <f>SUM(H66:H74)</f>
        <v>38771.44</v>
      </c>
    </row>
    <row r="76" spans="1:7" ht="13.5" thickTop="1">
      <c r="A76" s="17"/>
      <c r="B76" s="17"/>
      <c r="F76" s="28"/>
      <c r="G76" s="28"/>
    </row>
    <row r="77" spans="5:8" ht="13.5" thickBot="1">
      <c r="E77" s="29" t="s">
        <v>4</v>
      </c>
      <c r="F77" s="27">
        <f>F75+F60</f>
        <v>1759.73</v>
      </c>
      <c r="G77" s="27">
        <f>G75+G60</f>
        <v>38540.719999999994</v>
      </c>
      <c r="H77" s="27">
        <f>H75+H60</f>
        <v>38783.03</v>
      </c>
    </row>
    <row r="78" ht="13.5" thickTop="1"/>
    <row r="79" spans="1:2" ht="22.5" customHeight="1">
      <c r="A79" s="4" t="s">
        <v>39</v>
      </c>
      <c r="B79" s="4"/>
    </row>
    <row r="81" spans="1:8" s="7" customFormat="1" ht="15.75" customHeight="1">
      <c r="A81" s="30" t="s">
        <v>11</v>
      </c>
      <c r="B81" s="30"/>
      <c r="C81" s="7" t="s">
        <v>8</v>
      </c>
      <c r="D81" s="7" t="s">
        <v>16</v>
      </c>
      <c r="E81" s="7" t="s">
        <v>12</v>
      </c>
      <c r="F81" s="5" t="s">
        <v>1</v>
      </c>
      <c r="G81" s="5" t="s">
        <v>3</v>
      </c>
      <c r="H81" s="5" t="s">
        <v>2</v>
      </c>
    </row>
    <row r="83" spans="1:8" ht="51">
      <c r="A83" s="8">
        <v>43684</v>
      </c>
      <c r="B83" s="43" t="s">
        <v>200</v>
      </c>
      <c r="C83" s="2" t="s">
        <v>87</v>
      </c>
      <c r="D83" s="2" t="s">
        <v>88</v>
      </c>
      <c r="E83" s="10" t="s">
        <v>100</v>
      </c>
      <c r="F83" s="3">
        <v>62.63</v>
      </c>
      <c r="G83" s="3">
        <v>313.14</v>
      </c>
      <c r="H83" s="3">
        <v>375.77</v>
      </c>
    </row>
    <row r="84" spans="1:8" ht="12.75">
      <c r="A84" s="8">
        <v>43747</v>
      </c>
      <c r="B84" s="43"/>
      <c r="C84" s="2" t="s">
        <v>68</v>
      </c>
      <c r="D84" s="2" t="s">
        <v>102</v>
      </c>
      <c r="E84" s="2" t="s">
        <v>125</v>
      </c>
      <c r="F84" s="3">
        <v>34.83</v>
      </c>
      <c r="G84" s="3">
        <v>174.17</v>
      </c>
      <c r="H84" s="3">
        <v>209</v>
      </c>
    </row>
    <row r="86" spans="1:11" ht="12.75" customHeight="1">
      <c r="A86" s="31"/>
      <c r="C86" s="32"/>
      <c r="E86" s="19"/>
      <c r="F86" s="19"/>
      <c r="G86" s="20"/>
      <c r="H86" s="20"/>
      <c r="K86" s="21"/>
    </row>
    <row r="87" spans="1:11" s="7" customFormat="1" ht="12.75" customHeight="1">
      <c r="A87" s="30"/>
      <c r="B87" s="30"/>
      <c r="C87" s="32"/>
      <c r="E87" s="33" t="s">
        <v>36</v>
      </c>
      <c r="F87" s="34">
        <f>SUM(F74:F86)</f>
        <v>3616.92</v>
      </c>
      <c r="G87" s="34">
        <f>SUM(G74:G86)</f>
        <v>77557.15999999999</v>
      </c>
      <c r="H87" s="34">
        <f>SUM(H74:H86)</f>
        <v>78139.24</v>
      </c>
      <c r="I87" s="35"/>
      <c r="K87" s="36"/>
    </row>
    <row r="88" spans="3:11" ht="12.75" customHeight="1">
      <c r="C88" s="19"/>
      <c r="E88" s="19"/>
      <c r="F88" s="19"/>
      <c r="G88" s="20"/>
      <c r="H88" s="20"/>
      <c r="K88" s="21"/>
    </row>
    <row r="89" spans="1:8" ht="18">
      <c r="A89" s="4" t="s">
        <v>85</v>
      </c>
      <c r="B89" s="4"/>
      <c r="D89" s="2" t="s">
        <v>75</v>
      </c>
      <c r="F89" s="2"/>
      <c r="G89" s="2"/>
      <c r="H89" s="2"/>
    </row>
    <row r="90" spans="6:8" ht="12.75" customHeight="1">
      <c r="F90" s="18"/>
      <c r="G90" s="18"/>
      <c r="H90" s="18"/>
    </row>
    <row r="91" spans="1:8" ht="28.5" customHeight="1">
      <c r="A91" s="4" t="s">
        <v>86</v>
      </c>
      <c r="E91" s="2" t="s">
        <v>75</v>
      </c>
      <c r="F91" s="2"/>
      <c r="G91" s="2"/>
      <c r="H91" s="2"/>
    </row>
    <row r="92" spans="6:8" ht="12.75" customHeight="1">
      <c r="F92" s="2"/>
      <c r="G92" s="2"/>
      <c r="H92" s="2"/>
    </row>
    <row r="93" spans="1:8" ht="19.5" customHeight="1">
      <c r="A93" s="4" t="s">
        <v>55</v>
      </c>
      <c r="B93" s="4"/>
      <c r="F93" s="2"/>
      <c r="G93" s="2"/>
      <c r="H93" s="2"/>
    </row>
    <row r="94" ht="13.5" customHeight="1">
      <c r="F94" s="11"/>
    </row>
    <row r="95" spans="3:6" ht="12.75">
      <c r="C95" s="14" t="s">
        <v>48</v>
      </c>
      <c r="D95" s="10" t="s">
        <v>45</v>
      </c>
      <c r="E95" s="15" t="s">
        <v>103</v>
      </c>
      <c r="F95" s="3">
        <f>416.66*10</f>
        <v>4166.6</v>
      </c>
    </row>
    <row r="96" spans="3:6" ht="12.75">
      <c r="C96" s="14" t="s">
        <v>48</v>
      </c>
      <c r="D96" s="10" t="s">
        <v>45</v>
      </c>
      <c r="E96" s="15" t="s">
        <v>118</v>
      </c>
      <c r="F96" s="3">
        <f>2*40</f>
        <v>80</v>
      </c>
    </row>
    <row r="97" spans="3:6" ht="24">
      <c r="C97" s="14" t="s">
        <v>56</v>
      </c>
      <c r="D97" s="10" t="s">
        <v>42</v>
      </c>
      <c r="E97" s="15" t="s">
        <v>183</v>
      </c>
      <c r="F97" s="3">
        <f>620*2</f>
        <v>1240</v>
      </c>
    </row>
    <row r="98" spans="3:6" ht="12.75">
      <c r="C98" s="14" t="s">
        <v>56</v>
      </c>
      <c r="D98" s="10" t="s">
        <v>42</v>
      </c>
      <c r="E98" s="15" t="s">
        <v>57</v>
      </c>
      <c r="F98" s="3">
        <f>340-169.4</f>
        <v>170.6</v>
      </c>
    </row>
    <row r="99" spans="3:6" ht="36">
      <c r="C99" s="14" t="s">
        <v>56</v>
      </c>
      <c r="D99" s="10" t="s">
        <v>42</v>
      </c>
      <c r="E99" s="15" t="s">
        <v>190</v>
      </c>
      <c r="F99" s="3">
        <f>1160-180</f>
        <v>980</v>
      </c>
    </row>
    <row r="100" spans="3:6" ht="24">
      <c r="C100" s="14" t="s">
        <v>54</v>
      </c>
      <c r="D100" s="10" t="s">
        <v>50</v>
      </c>
      <c r="E100" s="15" t="s">
        <v>58</v>
      </c>
      <c r="F100" s="3">
        <f>6*88</f>
        <v>528</v>
      </c>
    </row>
    <row r="101" spans="3:6" ht="12" customHeight="1">
      <c r="C101" s="14" t="s">
        <v>54</v>
      </c>
      <c r="D101" s="10" t="s">
        <v>53</v>
      </c>
      <c r="E101" s="15" t="s">
        <v>59</v>
      </c>
      <c r="F101" s="3">
        <f>6*78</f>
        <v>468</v>
      </c>
    </row>
    <row r="102" spans="3:6" ht="24">
      <c r="C102" s="14" t="s">
        <v>54</v>
      </c>
      <c r="D102" s="10" t="s">
        <v>50</v>
      </c>
      <c r="E102" s="15" t="s">
        <v>60</v>
      </c>
      <c r="F102" s="3">
        <f>100+70+70+200</f>
        <v>440</v>
      </c>
    </row>
    <row r="103" spans="3:6" ht="12.75">
      <c r="C103" s="14" t="s">
        <v>54</v>
      </c>
      <c r="D103" s="10" t="s">
        <v>40</v>
      </c>
      <c r="E103" s="15" t="s">
        <v>61</v>
      </c>
      <c r="F103" s="3">
        <v>90</v>
      </c>
    </row>
    <row r="104" spans="3:6" ht="12.75">
      <c r="C104" s="14" t="s">
        <v>64</v>
      </c>
      <c r="D104" s="10" t="s">
        <v>50</v>
      </c>
      <c r="E104" s="15" t="s">
        <v>65</v>
      </c>
      <c r="F104" s="3">
        <f>900*2</f>
        <v>1800</v>
      </c>
    </row>
    <row r="105" spans="3:6" ht="25.5">
      <c r="C105" s="14" t="s">
        <v>46</v>
      </c>
      <c r="D105" s="10" t="s">
        <v>47</v>
      </c>
      <c r="E105" s="15" t="s">
        <v>201</v>
      </c>
      <c r="F105" s="3">
        <v>11288.96</v>
      </c>
    </row>
    <row r="106" spans="1:6" ht="12.75">
      <c r="A106" s="1" t="s">
        <v>69</v>
      </c>
      <c r="C106" s="14" t="s">
        <v>119</v>
      </c>
      <c r="D106" s="10" t="s">
        <v>25</v>
      </c>
      <c r="E106" s="22" t="s">
        <v>120</v>
      </c>
      <c r="F106" s="23">
        <v>7</v>
      </c>
    </row>
    <row r="107" spans="1:6" ht="12.75">
      <c r="A107" s="1" t="s">
        <v>168</v>
      </c>
      <c r="C107" s="14" t="s">
        <v>169</v>
      </c>
      <c r="D107" s="10" t="s">
        <v>71</v>
      </c>
      <c r="E107" s="22" t="s">
        <v>170</v>
      </c>
      <c r="F107" s="23">
        <f>59.54</f>
        <v>59.54</v>
      </c>
    </row>
    <row r="108" spans="3:6" ht="12.75">
      <c r="C108" s="14" t="s">
        <v>37</v>
      </c>
      <c r="D108" s="10" t="s">
        <v>71</v>
      </c>
      <c r="E108" s="22" t="s">
        <v>72</v>
      </c>
      <c r="F108" s="23">
        <f>118.48*16</f>
        <v>1895.68</v>
      </c>
    </row>
    <row r="109" spans="3:6" ht="12.75">
      <c r="C109" s="14" t="s">
        <v>73</v>
      </c>
      <c r="D109" s="10" t="s">
        <v>74</v>
      </c>
      <c r="E109" s="15" t="s">
        <v>83</v>
      </c>
      <c r="F109" s="3">
        <f>855*2</f>
        <v>1710</v>
      </c>
    </row>
    <row r="110" spans="1:6" ht="12.75">
      <c r="A110" s="1" t="s">
        <v>157</v>
      </c>
      <c r="C110" s="14" t="s">
        <v>116</v>
      </c>
      <c r="D110" s="10" t="s">
        <v>78</v>
      </c>
      <c r="E110" s="15" t="s">
        <v>117</v>
      </c>
      <c r="F110" s="3">
        <f>20*22.5</f>
        <v>450</v>
      </c>
    </row>
    <row r="111" spans="3:6" ht="12.75">
      <c r="C111" s="14" t="s">
        <v>204</v>
      </c>
      <c r="D111" s="10" t="s">
        <v>205</v>
      </c>
      <c r="E111" s="15" t="s">
        <v>206</v>
      </c>
      <c r="F111" s="3">
        <v>506</v>
      </c>
    </row>
    <row r="112" spans="3:6" ht="12.75">
      <c r="C112" s="14" t="s">
        <v>207</v>
      </c>
      <c r="D112" s="10" t="s">
        <v>50</v>
      </c>
      <c r="E112" s="15" t="s">
        <v>208</v>
      </c>
      <c r="F112" s="3">
        <v>170</v>
      </c>
    </row>
    <row r="113" spans="3:6" ht="24">
      <c r="C113" s="14" t="s">
        <v>82</v>
      </c>
      <c r="D113" s="10" t="s">
        <v>172</v>
      </c>
      <c r="E113" s="15" t="s">
        <v>89</v>
      </c>
      <c r="F113" s="3">
        <v>2025</v>
      </c>
    </row>
    <row r="114" spans="3:6" ht="36">
      <c r="C114" s="14" t="s">
        <v>82</v>
      </c>
      <c r="D114" s="10" t="s">
        <v>105</v>
      </c>
      <c r="E114" s="15" t="s">
        <v>90</v>
      </c>
      <c r="F114" s="3">
        <v>2700</v>
      </c>
    </row>
    <row r="115" spans="3:6" ht="24">
      <c r="C115" s="14" t="s">
        <v>92</v>
      </c>
      <c r="D115" s="10" t="s">
        <v>93</v>
      </c>
      <c r="E115" s="15" t="s">
        <v>113</v>
      </c>
      <c r="F115" s="3">
        <v>363</v>
      </c>
    </row>
    <row r="116" spans="3:6" ht="24">
      <c r="C116" s="14" t="s">
        <v>104</v>
      </c>
      <c r="D116" s="10" t="s">
        <v>105</v>
      </c>
      <c r="E116" s="15" t="s">
        <v>108</v>
      </c>
      <c r="F116" s="3">
        <v>9900</v>
      </c>
    </row>
    <row r="117" spans="3:6" ht="24">
      <c r="C117" s="14" t="s">
        <v>104</v>
      </c>
      <c r="D117" s="10" t="s">
        <v>105</v>
      </c>
      <c r="E117" s="15" t="s">
        <v>109</v>
      </c>
      <c r="F117" s="3">
        <v>5400</v>
      </c>
    </row>
    <row r="118" spans="3:6" ht="24">
      <c r="C118" s="14" t="s">
        <v>104</v>
      </c>
      <c r="D118" s="10" t="s">
        <v>105</v>
      </c>
      <c r="E118" s="15" t="s">
        <v>110</v>
      </c>
      <c r="F118" s="3">
        <v>5400</v>
      </c>
    </row>
    <row r="119" spans="3:6" ht="12.75">
      <c r="C119" s="14" t="s">
        <v>175</v>
      </c>
      <c r="D119" s="10" t="s">
        <v>105</v>
      </c>
      <c r="E119" s="15" t="s">
        <v>176</v>
      </c>
      <c r="F119" s="3">
        <v>9970</v>
      </c>
    </row>
    <row r="120" spans="3:6" ht="24">
      <c r="C120" s="14" t="s">
        <v>106</v>
      </c>
      <c r="D120" s="10" t="s">
        <v>105</v>
      </c>
      <c r="E120" s="15" t="s">
        <v>111</v>
      </c>
      <c r="F120" s="3">
        <v>3200</v>
      </c>
    </row>
    <row r="121" spans="3:6" ht="24">
      <c r="C121" s="14" t="s">
        <v>106</v>
      </c>
      <c r="D121" s="10" t="s">
        <v>107</v>
      </c>
      <c r="E121" s="15" t="s">
        <v>112</v>
      </c>
      <c r="F121" s="3">
        <v>500</v>
      </c>
    </row>
    <row r="122" spans="3:5" ht="12.75">
      <c r="C122" s="14"/>
      <c r="D122" s="10"/>
      <c r="E122" s="15"/>
    </row>
    <row r="123" ht="12.75" customHeight="1">
      <c r="F123" s="13">
        <f>SUM(F95:F122)</f>
        <v>65508.380000000005</v>
      </c>
    </row>
    <row r="124" ht="13.5" customHeight="1">
      <c r="F124" s="11"/>
    </row>
    <row r="125" spans="1:2" ht="19.5" customHeight="1">
      <c r="A125" s="4" t="s">
        <v>13</v>
      </c>
      <c r="B125" s="4"/>
    </row>
    <row r="126" ht="12.75" customHeight="1"/>
    <row r="127" spans="3:6" ht="12.75" customHeight="1">
      <c r="C127" s="7" t="s">
        <v>9</v>
      </c>
      <c r="D127" s="7" t="s">
        <v>16</v>
      </c>
      <c r="E127" s="7" t="s">
        <v>8</v>
      </c>
      <c r="F127" s="42" t="s">
        <v>5</v>
      </c>
    </row>
    <row r="128" spans="3:6" ht="12.75" customHeight="1">
      <c r="C128" s="2" t="s">
        <v>46</v>
      </c>
      <c r="D128" s="2" t="s">
        <v>42</v>
      </c>
      <c r="E128" s="2" t="s">
        <v>203</v>
      </c>
      <c r="F128" s="11">
        <v>129.44</v>
      </c>
    </row>
    <row r="129" spans="3:6" ht="12.75" customHeight="1">
      <c r="C129" s="2" t="s">
        <v>37</v>
      </c>
      <c r="D129" s="2" t="s">
        <v>40</v>
      </c>
      <c r="E129" s="2" t="s">
        <v>41</v>
      </c>
      <c r="F129" s="18"/>
    </row>
    <row r="130" ht="30" customHeight="1"/>
    <row r="131" spans="1:4" ht="18">
      <c r="A131" s="4" t="s">
        <v>14</v>
      </c>
      <c r="B131" s="4"/>
      <c r="D131" s="2" t="s">
        <v>35</v>
      </c>
    </row>
    <row r="132" spans="1:2" ht="11.25" customHeight="1">
      <c r="A132" s="4"/>
      <c r="B132" s="4"/>
    </row>
    <row r="133" spans="1:4" ht="32.25" customHeight="1">
      <c r="A133" s="4" t="s">
        <v>51</v>
      </c>
      <c r="B133" s="4"/>
      <c r="D133" s="2" t="s">
        <v>34</v>
      </c>
    </row>
    <row r="134" spans="1:2" ht="18">
      <c r="A134" s="4"/>
      <c r="B134" s="4"/>
    </row>
    <row r="135" spans="1:7" ht="18">
      <c r="A135" s="4" t="s">
        <v>23</v>
      </c>
      <c r="B135" s="4"/>
      <c r="E135" s="10" t="s">
        <v>121</v>
      </c>
      <c r="F135" s="2"/>
      <c r="G135" s="2"/>
    </row>
    <row r="137" spans="1:7" ht="18">
      <c r="A137" s="4" t="s">
        <v>24</v>
      </c>
      <c r="B137" s="4"/>
      <c r="E137" s="2" t="s">
        <v>202</v>
      </c>
      <c r="F137" s="2"/>
      <c r="G137" s="2"/>
    </row>
    <row r="138" spans="1:5" ht="15" customHeight="1">
      <c r="A138" s="4"/>
      <c r="B138" s="4"/>
      <c r="E138" s="2" t="s">
        <v>123</v>
      </c>
    </row>
    <row r="139" spans="1:5" ht="15" customHeight="1">
      <c r="A139" s="4"/>
      <c r="B139" s="4"/>
      <c r="E139" s="2" t="s">
        <v>141</v>
      </c>
    </row>
    <row r="140" spans="1:7" ht="12.75">
      <c r="A140" s="8"/>
      <c r="B140" s="8"/>
      <c r="E140" s="2" t="s">
        <v>124</v>
      </c>
      <c r="G140" s="2"/>
    </row>
    <row r="141" ht="12.75">
      <c r="E141" s="2" t="s">
        <v>126</v>
      </c>
    </row>
    <row r="142" ht="12.75">
      <c r="E142" s="2" t="s">
        <v>129</v>
      </c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cellComments="asDisplayed" fitToHeight="2" fitToWidth="1" horizontalDpi="600" verticalDpi="600" orientation="landscape" paperSize="9" scale="44" r:id="rId1"/>
  <headerFooter alignWithMargins="0">
    <oddHeader>&amp;R&amp;"Verdana,Bold"&amp;11
</oddHeader>
    <oddFooter>&amp;L&amp;D&amp;C&amp;P&amp;R&amp;D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Hooton</dc:creator>
  <cp:keywords/>
  <dc:description/>
  <cp:lastModifiedBy>Laurie</cp:lastModifiedBy>
  <cp:lastPrinted>2019-10-23T16:19:31Z</cp:lastPrinted>
  <dcterms:created xsi:type="dcterms:W3CDTF">2006-04-20T12:59:32Z</dcterms:created>
  <dcterms:modified xsi:type="dcterms:W3CDTF">2019-10-24T15:20:46Z</dcterms:modified>
  <cp:category/>
  <cp:version/>
  <cp:contentType/>
  <cp:contentStatus/>
</cp:coreProperties>
</file>