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General" sheetId="1" r:id="rId1"/>
  </sheets>
  <definedNames>
    <definedName name="_xlnm.Print_Area" localSheetId="0">'General'!$A$1:$H$156</definedName>
  </definedNames>
  <calcPr fullCalcOnLoad="1" iterate="1" iterateCount="1" iterateDelta="0"/>
</workbook>
</file>

<file path=xl/sharedStrings.xml><?xml version="1.0" encoding="utf-8"?>
<sst xmlns="http://schemas.openxmlformats.org/spreadsheetml/2006/main" count="345" uniqueCount="231">
  <si>
    <t>PITSTONE PARISH COUNCIL</t>
  </si>
  <si>
    <t>VAT</t>
  </si>
  <si>
    <t>Gross</t>
  </si>
  <si>
    <t>Net</t>
  </si>
  <si>
    <t>TOTAL INCOMINGS</t>
  </si>
  <si>
    <t>Amount</t>
  </si>
  <si>
    <t>Y</t>
  </si>
  <si>
    <t>Summary of those in credit:</t>
  </si>
  <si>
    <t>Company</t>
  </si>
  <si>
    <t>Name</t>
  </si>
  <si>
    <t>Description</t>
  </si>
  <si>
    <t xml:space="preserve">TOTAL OUTGOINGS </t>
  </si>
  <si>
    <t>Date of Invoice</t>
  </si>
  <si>
    <t>Invoice/Description</t>
  </si>
  <si>
    <t>Amounts not yet due to the parish council:</t>
  </si>
  <si>
    <t>Bank Reconciliation &amp; S106 Summary:</t>
  </si>
  <si>
    <t>Beneficiary</t>
  </si>
  <si>
    <t>Cost Centre</t>
  </si>
  <si>
    <t>Sports &amp; Leisure</t>
  </si>
  <si>
    <t>Beneficiary (inc registration number where applicable)</t>
  </si>
  <si>
    <t>Purpose of grant / donation and time period to which it relates</t>
  </si>
  <si>
    <t>Sub total of grants and donations</t>
  </si>
  <si>
    <t>Sub total of direct debits</t>
  </si>
  <si>
    <t>Insurance amendments</t>
  </si>
  <si>
    <t>Summary of Parish Charity Transactions:</t>
  </si>
  <si>
    <t>Summary of Recreation Ground Charity Transactions:</t>
  </si>
  <si>
    <t>Administration</t>
  </si>
  <si>
    <t>NatWest</t>
  </si>
  <si>
    <t>Financial</t>
  </si>
  <si>
    <t>Bank Interest - S106 account</t>
  </si>
  <si>
    <t>Bank Interest - reserve account</t>
  </si>
  <si>
    <t>Various</t>
  </si>
  <si>
    <t>Employment</t>
  </si>
  <si>
    <t>CNG</t>
  </si>
  <si>
    <t>Lighting</t>
  </si>
  <si>
    <t>See separate document.</t>
  </si>
  <si>
    <t>See separate document</t>
  </si>
  <si>
    <t>TOTAL INCOME PENDING</t>
  </si>
  <si>
    <t>PPP</t>
  </si>
  <si>
    <t>AVDC</t>
  </si>
  <si>
    <t xml:space="preserve">Sub total of standard bacs/cheques </t>
  </si>
  <si>
    <t xml:space="preserve">Debtors Summary/Overdue Invoices/Income Pending:  </t>
  </si>
  <si>
    <t>Woods Hardwick</t>
  </si>
  <si>
    <t>Architectural services</t>
  </si>
  <si>
    <t>S106</t>
  </si>
  <si>
    <t>See S106 summary on Bank Reconciliation for details of various provisions</t>
  </si>
  <si>
    <t>Devolved Services</t>
  </si>
  <si>
    <t>Eon</t>
  </si>
  <si>
    <t>Code</t>
  </si>
  <si>
    <t>Youth Café</t>
  </si>
  <si>
    <t>John Groom (Grounds Maintenance)</t>
  </si>
  <si>
    <t>BCC</t>
  </si>
  <si>
    <t>Pitstone &amp; Ivinghoe Safety Scheme</t>
  </si>
  <si>
    <t>David Rollins</t>
  </si>
  <si>
    <t>Lamps &amp; Tubes Illuminations Ltd</t>
  </si>
  <si>
    <t>Opus</t>
  </si>
  <si>
    <t>Lloyds Bank</t>
  </si>
  <si>
    <t>Monthly fee</t>
  </si>
  <si>
    <t>Redevelopment of pavilion/S106</t>
  </si>
  <si>
    <t>Open Space</t>
  </si>
  <si>
    <t>Roos</t>
  </si>
  <si>
    <t>Budget Monitor &amp; 3 year budget forecast:</t>
  </si>
  <si>
    <t>Sipgate/Lloyds Bank</t>
  </si>
  <si>
    <t>EU</t>
  </si>
  <si>
    <t>Horwood &amp; James legal cost provision £700 yet to be incurred.</t>
  </si>
  <si>
    <t>Grants &amp; Donations</t>
  </si>
  <si>
    <t>Pitstone Hill</t>
  </si>
  <si>
    <t>Precept</t>
  </si>
  <si>
    <t>2019/20 precept</t>
  </si>
  <si>
    <t>Pitstone &amp; Ivinghoe Entertainments</t>
  </si>
  <si>
    <t>Reg Porter</t>
  </si>
  <si>
    <t>Commitments 2019-20:</t>
  </si>
  <si>
    <t>Management fee August 2018-July 2019 (April to July)</t>
  </si>
  <si>
    <t>Footpath strimming 2019-20.  Approved 31/1/19.  Min 319/18a.  PO20190206a.</t>
  </si>
  <si>
    <t>J Leonard Ltd</t>
  </si>
  <si>
    <t>Grass Cutting 2019-20.  Est 7 cuts x £500 per cut.  Min 319/18b.  PO20190206b.</t>
  </si>
  <si>
    <t>Footpath strimming 2019-20.  Approved 31/1/19.  Min 319/18b.  PO20190206b.</t>
  </si>
  <si>
    <t>Misc siding out etc 2019-20.  Approved 31/1/19.  Min 319/18b.  PO20190206b.   NB this is the remainder of the budgeted £5,300 expenditure when take account of grass cutting &amp; footpath strimming.  BCC payment only £3,422.86.  PPC contributing £1877.14.</t>
  </si>
  <si>
    <t>Grass cutting 2019.  Local Green Space by The Crescent.  Approved 31/1/19.  Min 323/18.2.  PO20190206c.  Est 6 cuts @ £88 per cut.</t>
  </si>
  <si>
    <t>Grass cutting 2019.  Castlemead playgrounds.  Approved 31/1/19.  Min 323/18.2.  PO20190206c.  Est 6 cuts @ £93 per cut.</t>
  </si>
  <si>
    <t>Grass cutting 2019.  Outer recreation ground.  Approved 31/1/19.  Min 323/18.2.  PO20190206c.  Est 6 cuts @ £115 per cut.</t>
  </si>
  <si>
    <t>Grass cutting 2019.  Recreation Ground playground.  Approved 31/1/19.  Min 323/18.2.  PO20190206c.  Est 6 cuts @ £105 per cut.</t>
  </si>
  <si>
    <t>Leaf clearing from Recreation Ground playground.  Approved 31/1/19.  Min 323/18.2.  PO20190206c.  One, if required.</t>
  </si>
  <si>
    <t>Grass cutting of picnic area.  Approved 31/1/19.  Min 323/18.2.  PO20190206c.  Est 6 @ £78 per cut.</t>
  </si>
  <si>
    <t>Almar</t>
  </si>
  <si>
    <t>Pitstone Memorial Hall</t>
  </si>
  <si>
    <t>Hedge cutting 2019 at Recreation Ground, Local Green Space, allotments and pavilion.  Approved 31/1/19.  Min 323/18.3.  PO20190207a.</t>
  </si>
  <si>
    <t>Hedge cutting 2019 at Windsor Road playground.  Approved 31/1/19.  Min 323/18.3.  PO20190207a.</t>
  </si>
  <si>
    <t>Hall hire, setting up, break down &amp; supply/serve refreshments at Annual Assembly.  Approved 31/1/19.  Min 325/18.5.  PO20190207b.</t>
  </si>
  <si>
    <t>SLCC</t>
  </si>
  <si>
    <t>IAC</t>
  </si>
  <si>
    <t>Internal Audit fee.  Approved 31/1/19.  Min 332/18.  PO20190207d.</t>
  </si>
  <si>
    <t>tbc</t>
  </si>
  <si>
    <t>Name to be revealed at Annual Assembly</t>
  </si>
  <si>
    <t>Volunteer of the Year</t>
  </si>
  <si>
    <t>Sage</t>
  </si>
  <si>
    <t>Monthly accounting and payroll software subscription</t>
  </si>
  <si>
    <t>Allotments</t>
  </si>
  <si>
    <t>P&amp;I JFC</t>
  </si>
  <si>
    <t>John Groom (Ground Keeping)</t>
  </si>
  <si>
    <t>Renovation of the Recreation Ground (patch/seed/scarify).  Approved 14/2/19.  Min SL100/18.2.  PO20190226b.</t>
  </si>
  <si>
    <t xml:space="preserve">Ground-keeping on the recreation ground 2019/20.  Approved 14/2/19.  Min SL100/18.3.  PO20190226c.  </t>
  </si>
  <si>
    <t>Vita Electricals</t>
  </si>
  <si>
    <t>Fire alarm &amp; emergency lighting testing at pavilion + PAT tests of pavilion and youth café equipment.  Approved 14/2/19.  Min SL101/18.2.  PO20190226e.</t>
  </si>
  <si>
    <t>Remedial plumbing at pavilion.  Approved 14/2/19.  Min SL101/18.3.  PO20199226F.</t>
  </si>
  <si>
    <t>Mr Davies</t>
  </si>
  <si>
    <t>Allotment rental, March 2019 to September 2020</t>
  </si>
  <si>
    <t>Abode Solutions</t>
  </si>
  <si>
    <t>General Maintenance</t>
  </si>
  <si>
    <t>Renovate 2 x noticeboards in 2019.  1st board Glebe Close £160 + VAT.  Approved 28/2/19.  Min 358/18.  PO20190305a.</t>
  </si>
  <si>
    <t>Advertising issues 119-122</t>
  </si>
  <si>
    <t xml:space="preserve">    None</t>
  </si>
  <si>
    <t>A J Groom (Farm Shop)</t>
  </si>
  <si>
    <t>Advertising issues 119-122 (minus £26.78 held on account, leaves 30.22 outstanding)</t>
  </si>
  <si>
    <t>Advertising issue 119</t>
  </si>
  <si>
    <t>Little Cravings Catering</t>
  </si>
  <si>
    <t>Fine Antique Clocks</t>
  </si>
  <si>
    <t>Tring Market Auctions</t>
  </si>
  <si>
    <t>Marsworth Pre-School</t>
  </si>
  <si>
    <t>Hawthorne Gardening</t>
  </si>
  <si>
    <t>Greensleeves</t>
  </si>
  <si>
    <t>Pitch hire during February</t>
  </si>
  <si>
    <t>PJC Driver Training</t>
  </si>
  <si>
    <t>Plot 28, Allotment rental, March 2019 to September 2020</t>
  </si>
  <si>
    <t>HP</t>
  </si>
  <si>
    <t>E375</t>
  </si>
  <si>
    <t>Post Office/Lloyds Bank</t>
  </si>
  <si>
    <t>PID re Feasibility / Project Design (£18,824.46 minus £7,535.50 funding from LAF = £11,288.96) (NB:  LAF now agreed to invoice upon completion and therefore won't be invoiced until eta July 2019)</t>
  </si>
  <si>
    <t>None required.</t>
  </si>
  <si>
    <t>Mr Hutchinson</t>
  </si>
  <si>
    <t>Renovation of the pavilion pitches (1 x 20 tonne top soil/15 bags grass seed/fertiliser).  Approved 14/2/19.  Min SL100/18.4.  PO20190226d. (Grass seed purchased.  Top soil outstanding)</t>
  </si>
  <si>
    <t>Vicarage Road collison damage requiring replacement lantern.</t>
  </si>
  <si>
    <t xml:space="preserve">APRIL 2019 FINANCIAL SUMMARY </t>
  </si>
  <si>
    <t>Horwood and James</t>
  </si>
  <si>
    <t>S106 / Purchase of Leisure Land</t>
  </si>
  <si>
    <t>Construction Materials Limited</t>
  </si>
  <si>
    <t>20 tonnes of 50:50 sports mix top soil for pitch renovations.  Approved 14/2/19 S&amp;L.  Min ref SL100/18.  PO20190404a.</t>
  </si>
  <si>
    <t>The Boiler Blokes</t>
  </si>
  <si>
    <t>E1</t>
  </si>
  <si>
    <t>E2</t>
  </si>
  <si>
    <t>Grant towards 2019 Fireworks Display.  Approved 31/1/19.  Min 309/18.  and payable w/c 1/4/19</t>
  </si>
  <si>
    <t>Dell</t>
  </si>
  <si>
    <t>Amazon Business</t>
  </si>
  <si>
    <t>Laptop for new employee</t>
  </si>
  <si>
    <t>Microsoft</t>
  </si>
  <si>
    <t>Office 365 Business x 2 users</t>
  </si>
  <si>
    <t>1Password</t>
  </si>
  <si>
    <t>Remove fly-tipped broken office chair from Windsor Road playground.  Install new fence post support at pavilion.  Repair gaps in fencing at recreation ground.  Remedial works to young maple on recreation ground.  Dispose of fly-tipped bicycle from Recreation Ground.</t>
  </si>
  <si>
    <t>E388</t>
  </si>
  <si>
    <t>E389</t>
  </si>
  <si>
    <t>Unity Trust Bank</t>
  </si>
  <si>
    <t>Manual credit handling charge</t>
  </si>
  <si>
    <t>Service charge</t>
  </si>
  <si>
    <t>£60 received via bacs for 2 matches that took place in February 2019</t>
  </si>
  <si>
    <t>£18 service charge incurred</t>
  </si>
  <si>
    <t xml:space="preserve">Receipts received to 5 April 2019, paid into a NatWest account </t>
  </si>
  <si>
    <t>From NatWest Business Reserve Account holding S106 funds, via letter of instruction, to NatWest Current Account</t>
  </si>
  <si>
    <t>Via cheque from NatWest Current Account, to Unity Trust Bank Account</t>
  </si>
  <si>
    <t>Inter-account transfers for year-end reconciliations</t>
  </si>
  <si>
    <t>re S106 to Unity</t>
  </si>
  <si>
    <t>re Accrual to Unity</t>
  </si>
  <si>
    <t>Advertising issue 119.  Cancelled future advertising.  Amended invoice to reflect single edition that has been printed.</t>
  </si>
  <si>
    <t>Toner cashback promotion, claim 2 of 2</t>
  </si>
  <si>
    <t>2019/20 Devolved Services</t>
  </si>
  <si>
    <t>Pitch hire during March</t>
  </si>
  <si>
    <t>P&amp;IUFC</t>
  </si>
  <si>
    <t>Hire of car park in March for driving lessons</t>
  </si>
  <si>
    <t>Direct debits noted at 25 April 2019 meeting</t>
  </si>
  <si>
    <t>E3</t>
  </si>
  <si>
    <t>Room hire in March</t>
  </si>
  <si>
    <t>E4</t>
  </si>
  <si>
    <t>Community Impact Bucks</t>
  </si>
  <si>
    <t>Annual membership of Community Buildings</t>
  </si>
  <si>
    <t>E5</t>
  </si>
  <si>
    <t>C/Card</t>
  </si>
  <si>
    <t>E8</t>
  </si>
  <si>
    <t>March groundkeeping at pavilion site</t>
  </si>
  <si>
    <t>E6</t>
  </si>
  <si>
    <t>E7</t>
  </si>
  <si>
    <t>E9</t>
  </si>
  <si>
    <t>Annual membership of Clerk</t>
  </si>
  <si>
    <t>E10</t>
  </si>
  <si>
    <t>BMKALC</t>
  </si>
  <si>
    <t>Annual membership of BALC, NALC, LCR</t>
  </si>
  <si>
    <t>Subscription to Teams service for 2 employees per annum (note $) (due May 2019)</t>
  </si>
  <si>
    <t>E11</t>
  </si>
  <si>
    <t>Subscription to Teams service for 2 employees pro-rata for 9/4/19-9/5/19 (note $)</t>
  </si>
  <si>
    <t>E13</t>
  </si>
  <si>
    <t>Gas at pavilion to 26/3/19</t>
  </si>
  <si>
    <t>E14</t>
  </si>
  <si>
    <t>Unmetered electricity 1-31/3/19</t>
  </si>
  <si>
    <t>Monthly telephony package (paid by CC 1/3/19, CC bill dd 9/4/19)</t>
  </si>
  <si>
    <t>E390</t>
  </si>
  <si>
    <t>Wilko/Lloyds Bank</t>
  </si>
  <si>
    <t>Frame &amp; card for volunteer of year</t>
  </si>
  <si>
    <t>E391</t>
  </si>
  <si>
    <t>tenancy agreement postage</t>
  </si>
  <si>
    <t>E392</t>
  </si>
  <si>
    <t>Back up drives for new employee</t>
  </si>
  <si>
    <t>E15</t>
  </si>
  <si>
    <t>E16</t>
  </si>
  <si>
    <t>E17</t>
  </si>
  <si>
    <t>Elec at pavilion 28/2-30/3/19</t>
  </si>
  <si>
    <t xml:space="preserve">Cheque for winner of Volunteer of the Year.  Approved 31/1/19.  Min 336/18.  PO20190213a. </t>
  </si>
  <si>
    <t>Expenditure from Unity to 25 April 2019</t>
  </si>
  <si>
    <t>E19-25</t>
  </si>
  <si>
    <t xml:space="preserve">Confidential salary/wage payments, plus HMRC PAYE &amp; NI and NEST </t>
  </si>
  <si>
    <t>Receipts received to 25 April 2019, paid into Unity account</t>
  </si>
  <si>
    <t>PPP advertising arrears</t>
  </si>
  <si>
    <t>None.  Invoice for £500.10 raised for PIE Summer Festival.</t>
  </si>
  <si>
    <t>E26</t>
  </si>
  <si>
    <t>Draw up legal documents to  purchase leisure land from Pitstone Parish Charity (S106 approved.  PO20190401a.  Approved 28/3/19.  Min: 384/18.4)</t>
  </si>
  <si>
    <t>Laptop protective cover</t>
  </si>
  <si>
    <t>Keyboard for new employee</t>
  </si>
  <si>
    <t>S106 / Play Space</t>
  </si>
  <si>
    <t>Initial ground and clearing works + access</t>
  </si>
  <si>
    <t>E27</t>
  </si>
  <si>
    <t>2 x play around parishes sessions for Summer 2019.  Approved 27/9/18. Min 192/19.  PO20181002c.</t>
  </si>
  <si>
    <t>E28</t>
  </si>
  <si>
    <t>Printing of Annual Assembly agenda.  Approved 31/1/19.  Min 325/18.5.  PO20190207b.  Minus £16 credit note re printing error.</t>
  </si>
  <si>
    <t>E29</t>
  </si>
  <si>
    <t>R Haynes</t>
  </si>
  <si>
    <t>Maintenance</t>
  </si>
  <si>
    <t>Bus shelter cleaning x 4 on 8/4/19</t>
  </si>
  <si>
    <t>E30</t>
  </si>
  <si>
    <t>Staples UK Limited</t>
  </si>
  <si>
    <t>Stationery and toner</t>
  </si>
  <si>
    <t>n/a</t>
  </si>
  <si>
    <t>HMRC</t>
  </si>
  <si>
    <t>Quarter 4 VAT return</t>
  </si>
  <si>
    <t>Grants &amp; donations from Unity noted on 25 April 2019</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</si>
</sst>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0_-;\-* #,##0.000_-;_-* &quot;-&quot;???_-;_-@_-"/>
    <numFmt numFmtId="173" formatCode="0.0"/>
    <numFmt numFmtId="174" formatCode="_-&quot;£&quot;* #,##0.0_-;\-&quot;£&quot;* #,##0.0_-;_-&quot;£&quot;* &quot;-&quot;??_-;_-@_-"/>
    <numFmt numFmtId="175" formatCode="_-&quot;£&quot;* #,##0_-;\-&quot;£&quot;* #,##0_-;_-&quot;£&quot;* &quot;-&quot;??_-;_-@_-"/>
    <numFmt numFmtId="176" formatCode="#,##0_ ;\-#,##0\ "/>
    <numFmt numFmtId="177" formatCode="&quot;£&quot;#,##0.0;\-&quot;£&quot;#,##0.0"/>
    <numFmt numFmtId="178" formatCode="[$-809]dd\ mmmm\ yyyy"/>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quot;£&quot;#,##0.0;[Red]\-&quot;£&quot;#,##0.0"/>
    <numFmt numFmtId="185" formatCode="_-[$£-809]* #,##0.00_-;\-[$£-809]* #,##0.00_-;_-[$£-809]* &quot;-&quot;??_-;_-@_-"/>
    <numFmt numFmtId="186" formatCode="[$£-809]#,##0.00"/>
    <numFmt numFmtId="187" formatCode="&quot;£&quot;#,##0.00"/>
    <numFmt numFmtId="188" formatCode="_-&quot;£&quot;* #,##0.000_-;\-&quot;£&quot;* #,##0.000_-;_-&quot;£&quot;* &quot;-&quot;???_-;_-@_-"/>
    <numFmt numFmtId="189" formatCode="_-[$$-409]* #,##0.00_ ;_-[$$-409]* \-#,##0.00\ ;_-[$$-409]* &quot;-&quot;??_ ;_-@_ "/>
    <numFmt numFmtId="190" formatCode="_-[$£-809]* #,##0.000_-;\-[$£-809]* #,##0.000_-;_-[$£-809]* &quot;-&quot;???_-;_-@_-"/>
  </numFmts>
  <fonts count="43">
    <font>
      <sz val="10"/>
      <name val="Arial"/>
      <family val="0"/>
    </font>
    <font>
      <u val="single"/>
      <sz val="10"/>
      <color indexed="12"/>
      <name val="Arial"/>
      <family val="2"/>
    </font>
    <font>
      <u val="single"/>
      <sz val="10"/>
      <color indexed="36"/>
      <name val="Arial"/>
      <family val="2"/>
    </font>
    <font>
      <b/>
      <sz val="14"/>
      <name val="Arial"/>
      <family val="2"/>
    </font>
    <font>
      <b/>
      <sz val="10"/>
      <name val="Arial"/>
      <family val="2"/>
    </font>
    <font>
      <sz val="12"/>
      <name val="Arial"/>
      <family val="2"/>
    </font>
    <font>
      <sz val="9"/>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horizontal="center"/>
    </xf>
    <xf numFmtId="0" fontId="0" fillId="0" borderId="0" xfId="0" applyFont="1" applyAlignment="1">
      <alignment/>
    </xf>
    <xf numFmtId="44" fontId="0" fillId="0" borderId="0" xfId="44" applyFont="1" applyAlignment="1">
      <alignment/>
    </xf>
    <xf numFmtId="0" fontId="3" fillId="0" borderId="0" xfId="0" applyFont="1" applyAlignment="1">
      <alignment horizontal="left"/>
    </xf>
    <xf numFmtId="44" fontId="4" fillId="0" borderId="0" xfId="44" applyFont="1" applyAlignment="1">
      <alignment/>
    </xf>
    <xf numFmtId="49" fontId="0" fillId="0" borderId="0" xfId="0" applyNumberFormat="1" applyFont="1" applyAlignment="1">
      <alignment wrapText="1"/>
    </xf>
    <xf numFmtId="0" fontId="4" fillId="0" borderId="0" xfId="0" applyFont="1" applyAlignment="1">
      <alignment/>
    </xf>
    <xf numFmtId="14" fontId="0" fillId="0" borderId="0" xfId="0" applyNumberFormat="1" applyFont="1" applyAlignment="1">
      <alignment horizontal="center"/>
    </xf>
    <xf numFmtId="43" fontId="0" fillId="0" borderId="0" xfId="0" applyNumberFormat="1" applyFont="1" applyAlignment="1">
      <alignment/>
    </xf>
    <xf numFmtId="0" fontId="0" fillId="0" borderId="0" xfId="0" applyFont="1" applyAlignment="1">
      <alignment wrapText="1"/>
    </xf>
    <xf numFmtId="185" fontId="0" fillId="0" borderId="0" xfId="44" applyNumberFormat="1" applyFont="1" applyAlignment="1">
      <alignment horizontal="right"/>
    </xf>
    <xf numFmtId="44" fontId="0" fillId="0" borderId="0" xfId="44" applyFont="1" applyAlignment="1">
      <alignment horizontal="right"/>
    </xf>
    <xf numFmtId="0" fontId="3" fillId="0" borderId="0" xfId="0" applyFont="1" applyAlignment="1">
      <alignment horizontal="center"/>
    </xf>
    <xf numFmtId="185" fontId="0" fillId="0" borderId="10" xfId="44" applyNumberFormat="1" applyFont="1" applyBorder="1" applyAlignment="1">
      <alignment horizontal="right"/>
    </xf>
    <xf numFmtId="0" fontId="6" fillId="0" borderId="0" xfId="0" applyFont="1" applyAlignment="1">
      <alignment/>
    </xf>
    <xf numFmtId="0" fontId="6" fillId="0" borderId="0" xfId="0" applyFont="1" applyAlignment="1">
      <alignment wrapText="1"/>
    </xf>
    <xf numFmtId="0" fontId="0" fillId="0" borderId="0" xfId="0" applyFont="1" applyAlignment="1">
      <alignment horizontal="left" wrapText="1"/>
    </xf>
    <xf numFmtId="43" fontId="4" fillId="0" borderId="0" xfId="0" applyNumberFormat="1" applyFont="1" applyAlignment="1">
      <alignment/>
    </xf>
    <xf numFmtId="43" fontId="4" fillId="0" borderId="0" xfId="0" applyNumberFormat="1" applyFont="1" applyAlignment="1">
      <alignment horizontal="center" wrapText="1"/>
    </xf>
    <xf numFmtId="44" fontId="4" fillId="0" borderId="11" xfId="44" applyFont="1" applyBorder="1" applyAlignment="1">
      <alignment/>
    </xf>
    <xf numFmtId="49" fontId="0" fillId="0" borderId="0" xfId="0" applyNumberFormat="1" applyFont="1" applyAlignment="1">
      <alignment horizontal="center"/>
    </xf>
    <xf numFmtId="185" fontId="0" fillId="0" borderId="0" xfId="0" applyNumberFormat="1" applyFont="1" applyAlignment="1">
      <alignment/>
    </xf>
    <xf numFmtId="49" fontId="0" fillId="0" borderId="0" xfId="0" applyNumberFormat="1" applyFont="1" applyAlignment="1">
      <alignment/>
    </xf>
    <xf numFmtId="43" fontId="4" fillId="0" borderId="11" xfId="0" applyNumberFormat="1" applyFont="1" applyBorder="1" applyAlignment="1">
      <alignment/>
    </xf>
    <xf numFmtId="186" fontId="4" fillId="0" borderId="11" xfId="44" applyNumberFormat="1" applyFont="1" applyBorder="1" applyAlignment="1">
      <alignment/>
    </xf>
    <xf numFmtId="44" fontId="0" fillId="0" borderId="0" xfId="42" applyNumberFormat="1" applyFont="1" applyAlignment="1">
      <alignment/>
    </xf>
    <xf numFmtId="0" fontId="4" fillId="0" borderId="11" xfId="0" applyFont="1" applyBorder="1" applyAlignment="1">
      <alignment/>
    </xf>
    <xf numFmtId="0" fontId="4" fillId="0" borderId="0" xfId="0" applyFont="1" applyAlignment="1">
      <alignment horizontal="center"/>
    </xf>
    <xf numFmtId="14" fontId="0" fillId="0" borderId="0" xfId="0" applyNumberFormat="1" applyFont="1" applyAlignment="1" quotePrefix="1">
      <alignment horizontal="center"/>
    </xf>
    <xf numFmtId="0" fontId="5" fillId="0" borderId="0" xfId="0" applyFont="1" applyAlignment="1">
      <alignment/>
    </xf>
    <xf numFmtId="0" fontId="0" fillId="0" borderId="0" xfId="57" applyFont="1">
      <alignment/>
      <protection/>
    </xf>
    <xf numFmtId="186" fontId="0" fillId="0" borderId="0" xfId="57" applyNumberFormat="1" applyFont="1">
      <alignment/>
      <protection/>
    </xf>
    <xf numFmtId="171" fontId="0" fillId="0" borderId="0" xfId="0" applyNumberFormat="1" applyFont="1" applyAlignment="1">
      <alignment/>
    </xf>
    <xf numFmtId="0" fontId="4" fillId="0" borderId="0" xfId="57" applyFont="1">
      <alignment/>
      <protection/>
    </xf>
    <xf numFmtId="186" fontId="4" fillId="0" borderId="12" xfId="57" applyNumberFormat="1" applyFont="1" applyBorder="1">
      <alignment/>
      <protection/>
    </xf>
    <xf numFmtId="171" fontId="4" fillId="0" borderId="0" xfId="0" applyNumberFormat="1" applyFont="1" applyAlignment="1">
      <alignment/>
    </xf>
    <xf numFmtId="44" fontId="4" fillId="0" borderId="0" xfId="44" applyFont="1" applyAlignment="1">
      <alignment horizontal="right"/>
    </xf>
    <xf numFmtId="186" fontId="4" fillId="0" borderId="0" xfId="0" applyNumberFormat="1" applyFont="1" applyAlignment="1">
      <alignment/>
    </xf>
    <xf numFmtId="0" fontId="7" fillId="0" borderId="0" xfId="0" applyFont="1" applyAlignment="1">
      <alignment horizontal="center"/>
    </xf>
    <xf numFmtId="0" fontId="4" fillId="0" borderId="0" xfId="0" applyFont="1" applyAlignment="1">
      <alignment horizontal="center" vertical="top"/>
    </xf>
    <xf numFmtId="0" fontId="4" fillId="0" borderId="0" xfId="0" applyFont="1" applyAlignment="1">
      <alignment vertical="top"/>
    </xf>
    <xf numFmtId="44" fontId="4" fillId="0" borderId="0" xfId="44" applyFont="1" applyAlignment="1">
      <alignment horizontal="center" vertical="top"/>
    </xf>
    <xf numFmtId="0" fontId="6" fillId="0" borderId="0" xfId="0" applyFont="1" applyAlignment="1">
      <alignment horizontal="center"/>
    </xf>
    <xf numFmtId="0" fontId="4" fillId="0" borderId="0" xfId="0" applyFont="1" applyAlignment="1">
      <alignment vertical="top" wrapText="1"/>
    </xf>
    <xf numFmtId="0" fontId="0" fillId="0" borderId="0" xfId="0" applyFont="1" applyAlignment="1">
      <alignment horizontal="left"/>
    </xf>
    <xf numFmtId="8" fontId="0" fillId="0" borderId="0" xfId="0" applyNumberFormat="1" applyFont="1" applyAlignment="1">
      <alignment horizontal="right"/>
    </xf>
    <xf numFmtId="8" fontId="0" fillId="0" borderId="11" xfId="0" applyNumberFormat="1" applyFont="1" applyBorder="1" applyAlignment="1">
      <alignment horizontal="right"/>
    </xf>
    <xf numFmtId="0" fontId="3" fillId="0" borderId="0" xfId="0" applyFont="1" applyAlignment="1">
      <alignment/>
    </xf>
    <xf numFmtId="43" fontId="0" fillId="0" borderId="0" xfId="42" applyFont="1" applyAlignment="1">
      <alignment/>
    </xf>
    <xf numFmtId="44" fontId="4" fillId="0" borderId="0" xfId="44" applyFont="1" applyAlignment="1">
      <alignment horizontal="center"/>
    </xf>
    <xf numFmtId="0" fontId="0" fillId="0" borderId="0" xfId="0" applyFont="1" applyAlignment="1" quotePrefix="1">
      <alignment horizontal="center"/>
    </xf>
    <xf numFmtId="44" fontId="25" fillId="0" borderId="0" xfId="44" applyFont="1" applyAlignment="1">
      <alignment/>
    </xf>
    <xf numFmtId="0" fontId="6" fillId="0" borderId="0" xfId="0" applyFont="1" applyFill="1" applyAlignment="1">
      <alignment wrapText="1"/>
    </xf>
    <xf numFmtId="44" fontId="0" fillId="0" borderId="0" xfId="44" applyFont="1" applyFill="1" applyAlignment="1">
      <alignment/>
    </xf>
    <xf numFmtId="189" fontId="0" fillId="0" borderId="0" xfId="44" applyNumberFormat="1" applyFont="1" applyFill="1" applyAlignment="1">
      <alignment/>
    </xf>
    <xf numFmtId="44" fontId="0" fillId="0" borderId="0" xfId="0" applyNumberFormat="1" applyFon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60"/>
  <sheetViews>
    <sheetView tabSelected="1" workbookViewId="0" topLeftCell="D85">
      <selection activeCell="H96" sqref="H96"/>
    </sheetView>
  </sheetViews>
  <sheetFormatPr defaultColWidth="9.140625" defaultRowHeight="12.75"/>
  <cols>
    <col min="1" max="1" width="23.7109375" style="1" customWidth="1"/>
    <col min="2" max="2" width="13.140625" style="1" customWidth="1"/>
    <col min="3" max="3" width="32.8515625" style="2" customWidth="1"/>
    <col min="4" max="4" width="28.7109375" style="2" customWidth="1"/>
    <col min="5" max="5" width="84.28125" style="2" customWidth="1"/>
    <col min="6" max="6" width="13.00390625" style="3" customWidth="1"/>
    <col min="7" max="7" width="14.140625" style="3" customWidth="1"/>
    <col min="8" max="8" width="20.8515625" style="3" customWidth="1"/>
    <col min="9" max="9" width="12.28125" style="2" customWidth="1"/>
    <col min="10" max="10" width="9.140625" style="2" customWidth="1"/>
    <col min="11" max="11" width="10.28125" style="2" bestFit="1" customWidth="1"/>
    <col min="12" max="12" width="11.7109375" style="2" customWidth="1"/>
    <col min="13" max="16384" width="9.140625" style="2" customWidth="1"/>
  </cols>
  <sheetData>
    <row r="1" ht="20.25">
      <c r="E1" s="39" t="s">
        <v>0</v>
      </c>
    </row>
    <row r="2" ht="20.25">
      <c r="E2" s="39" t="s">
        <v>132</v>
      </c>
    </row>
    <row r="3" ht="18">
      <c r="E3" s="13"/>
    </row>
    <row r="4" ht="12.75">
      <c r="E4" s="6"/>
    </row>
    <row r="5" spans="1:5" ht="18">
      <c r="A5" s="4" t="s">
        <v>204</v>
      </c>
      <c r="B5" s="4"/>
      <c r="E5" s="13"/>
    </row>
    <row r="6" spans="1:5" ht="18">
      <c r="A6" s="4"/>
      <c r="B6" s="4"/>
      <c r="E6" s="13"/>
    </row>
    <row r="7" spans="1:8" ht="12.75">
      <c r="A7" s="40"/>
      <c r="B7" s="40" t="s">
        <v>48</v>
      </c>
      <c r="C7" s="41" t="s">
        <v>16</v>
      </c>
      <c r="D7" s="41" t="s">
        <v>17</v>
      </c>
      <c r="E7" s="7" t="s">
        <v>10</v>
      </c>
      <c r="F7" s="42" t="s">
        <v>1</v>
      </c>
      <c r="G7" s="42" t="s">
        <v>3</v>
      </c>
      <c r="H7" s="42" t="s">
        <v>2</v>
      </c>
    </row>
    <row r="8" ht="12.75">
      <c r="Q8" s="2" t="s">
        <v>6</v>
      </c>
    </row>
    <row r="9" spans="2:9" ht="12.75">
      <c r="B9" s="1" t="s">
        <v>205</v>
      </c>
      <c r="C9" s="2" t="s">
        <v>31</v>
      </c>
      <c r="D9" s="2" t="s">
        <v>32</v>
      </c>
      <c r="E9" s="6" t="s">
        <v>206</v>
      </c>
      <c r="F9" s="3">
        <v>0</v>
      </c>
      <c r="G9" s="3">
        <v>2673.38</v>
      </c>
      <c r="H9" s="3">
        <v>2673.38</v>
      </c>
      <c r="I9" s="56"/>
    </row>
    <row r="10" spans="2:8" ht="12.75">
      <c r="B10" s="1" t="s">
        <v>138</v>
      </c>
      <c r="C10" s="15" t="s">
        <v>137</v>
      </c>
      <c r="D10" s="10" t="s">
        <v>18</v>
      </c>
      <c r="E10" s="16" t="s">
        <v>104</v>
      </c>
      <c r="F10" s="3">
        <v>393.8</v>
      </c>
      <c r="G10" s="3">
        <v>1969</v>
      </c>
      <c r="H10" s="3">
        <v>2362.8</v>
      </c>
    </row>
    <row r="11" spans="1:8" ht="12.75">
      <c r="A11" s="43"/>
      <c r="B11" s="1" t="s">
        <v>170</v>
      </c>
      <c r="C11" s="15" t="s">
        <v>85</v>
      </c>
      <c r="D11" s="2" t="s">
        <v>26</v>
      </c>
      <c r="E11" s="16" t="s">
        <v>169</v>
      </c>
      <c r="F11" s="3">
        <v>0</v>
      </c>
      <c r="G11" s="3">
        <v>110.75</v>
      </c>
      <c r="H11" s="3">
        <v>110.75</v>
      </c>
    </row>
    <row r="12" spans="1:8" ht="12.75">
      <c r="A12" s="43"/>
      <c r="B12" s="1" t="s">
        <v>173</v>
      </c>
      <c r="C12" s="15" t="s">
        <v>171</v>
      </c>
      <c r="D12" s="2" t="s">
        <v>26</v>
      </c>
      <c r="E12" s="16" t="s">
        <v>172</v>
      </c>
      <c r="F12" s="3">
        <v>9.17</v>
      </c>
      <c r="G12" s="3">
        <v>45.83</v>
      </c>
      <c r="H12" s="3">
        <v>55</v>
      </c>
    </row>
    <row r="13" spans="1:8" ht="12.75">
      <c r="A13" s="43"/>
      <c r="B13" s="1" t="s">
        <v>175</v>
      </c>
      <c r="C13" s="15" t="s">
        <v>50</v>
      </c>
      <c r="D13" s="2" t="s">
        <v>18</v>
      </c>
      <c r="E13" s="16" t="s">
        <v>176</v>
      </c>
      <c r="F13" s="3">
        <v>0</v>
      </c>
      <c r="G13" s="3">
        <v>445</v>
      </c>
      <c r="H13" s="3">
        <v>445</v>
      </c>
    </row>
    <row r="14" spans="2:8" ht="12.75">
      <c r="B14" s="1" t="s">
        <v>179</v>
      </c>
      <c r="C14" s="15" t="s">
        <v>89</v>
      </c>
      <c r="D14" s="10" t="s">
        <v>26</v>
      </c>
      <c r="E14" s="16" t="s">
        <v>180</v>
      </c>
      <c r="F14" s="3">
        <v>0</v>
      </c>
      <c r="G14" s="3">
        <v>196</v>
      </c>
      <c r="H14" s="3">
        <v>196</v>
      </c>
    </row>
    <row r="15" spans="1:8" ht="12.75">
      <c r="A15" s="43"/>
      <c r="B15" s="1" t="s">
        <v>181</v>
      </c>
      <c r="C15" s="15" t="s">
        <v>182</v>
      </c>
      <c r="D15" s="2" t="s">
        <v>26</v>
      </c>
      <c r="E15" s="16" t="s">
        <v>183</v>
      </c>
      <c r="F15" s="3">
        <v>0</v>
      </c>
      <c r="G15" s="3">
        <v>483.92</v>
      </c>
      <c r="H15" s="3">
        <v>483.92</v>
      </c>
    </row>
    <row r="16" spans="2:8" ht="16.5" customHeight="1">
      <c r="B16" s="1" t="s">
        <v>185</v>
      </c>
      <c r="C16" s="15" t="s">
        <v>93</v>
      </c>
      <c r="D16" s="10" t="s">
        <v>94</v>
      </c>
      <c r="E16" s="16" t="s">
        <v>203</v>
      </c>
      <c r="F16" s="3">
        <v>0</v>
      </c>
      <c r="G16" s="3">
        <v>50</v>
      </c>
      <c r="H16" s="3">
        <v>50</v>
      </c>
    </row>
    <row r="17" spans="2:8" ht="12.75" customHeight="1">
      <c r="B17" s="1" t="s">
        <v>210</v>
      </c>
      <c r="C17" s="15" t="s">
        <v>54</v>
      </c>
      <c r="D17" s="10" t="s">
        <v>34</v>
      </c>
      <c r="E17" s="16" t="s">
        <v>131</v>
      </c>
      <c r="F17" s="3">
        <v>119.76</v>
      </c>
      <c r="G17" s="3">
        <v>598.78</v>
      </c>
      <c r="H17" s="3">
        <v>718.54</v>
      </c>
    </row>
    <row r="18" spans="2:8" ht="12.75">
      <c r="B18" s="1" t="s">
        <v>216</v>
      </c>
      <c r="C18" s="15" t="s">
        <v>39</v>
      </c>
      <c r="D18" s="10" t="s">
        <v>59</v>
      </c>
      <c r="E18" s="16" t="s">
        <v>217</v>
      </c>
      <c r="F18" s="3">
        <v>140</v>
      </c>
      <c r="G18" s="3">
        <v>700</v>
      </c>
      <c r="H18" s="3">
        <v>840</v>
      </c>
    </row>
    <row r="19" spans="2:8" ht="24">
      <c r="B19" s="1" t="s">
        <v>218</v>
      </c>
      <c r="C19" s="15" t="s">
        <v>84</v>
      </c>
      <c r="D19" s="10" t="s">
        <v>26</v>
      </c>
      <c r="E19" s="16" t="s">
        <v>219</v>
      </c>
      <c r="F19" s="3">
        <v>0</v>
      </c>
      <c r="G19" s="3">
        <f>49-16</f>
        <v>33</v>
      </c>
      <c r="H19" s="3">
        <f>49-16</f>
        <v>33</v>
      </c>
    </row>
    <row r="20" spans="2:8" ht="12.75" customHeight="1">
      <c r="B20" s="1" t="s">
        <v>220</v>
      </c>
      <c r="C20" s="15" t="s">
        <v>221</v>
      </c>
      <c r="D20" s="10" t="s">
        <v>222</v>
      </c>
      <c r="E20" s="16" t="s">
        <v>223</v>
      </c>
      <c r="F20" s="3">
        <v>0</v>
      </c>
      <c r="G20" s="3">
        <v>60</v>
      </c>
      <c r="H20" s="3">
        <v>60</v>
      </c>
    </row>
    <row r="21" spans="2:8" ht="12.75" customHeight="1">
      <c r="B21" s="1" t="s">
        <v>224</v>
      </c>
      <c r="C21" s="15" t="s">
        <v>225</v>
      </c>
      <c r="D21" s="10" t="s">
        <v>26</v>
      </c>
      <c r="E21" s="16" t="s">
        <v>226</v>
      </c>
      <c r="F21" s="3">
        <v>78.62</v>
      </c>
      <c r="G21" s="3">
        <v>393.11</v>
      </c>
      <c r="H21" s="3">
        <v>471.73</v>
      </c>
    </row>
    <row r="22" spans="3:5" ht="12.75" customHeight="1">
      <c r="C22" s="15"/>
      <c r="D22" s="10"/>
      <c r="E22" s="16"/>
    </row>
    <row r="23" spans="3:5" ht="12.75" customHeight="1">
      <c r="C23" s="15"/>
      <c r="D23" s="10"/>
      <c r="E23" s="16"/>
    </row>
    <row r="24" spans="3:5" ht="12.75">
      <c r="C24" s="15"/>
      <c r="E24" s="16"/>
    </row>
    <row r="25" spans="5:8" ht="13.5" customHeight="1" thickBot="1">
      <c r="E25" s="7" t="s">
        <v>40</v>
      </c>
      <c r="F25" s="20">
        <f>SUM(F9:F24)</f>
        <v>741.35</v>
      </c>
      <c r="G25" s="20">
        <f>SUM(G9:G24)</f>
        <v>7758.7699999999995</v>
      </c>
      <c r="H25" s="20">
        <f>SUM(H9:H24)</f>
        <v>8500.12</v>
      </c>
    </row>
    <row r="26" spans="5:8" ht="13.5" customHeight="1" thickTop="1">
      <c r="E26" s="7"/>
      <c r="F26" s="5"/>
      <c r="G26" s="5"/>
      <c r="H26" s="5"/>
    </row>
    <row r="27" spans="1:5" ht="18">
      <c r="A27" s="4" t="s">
        <v>230</v>
      </c>
      <c r="B27" s="4"/>
      <c r="E27" s="6"/>
    </row>
    <row r="28" spans="1:5" ht="18">
      <c r="A28" s="4"/>
      <c r="B28" s="4"/>
      <c r="E28" s="6"/>
    </row>
    <row r="29" spans="1:8" ht="25.5">
      <c r="A29" s="40"/>
      <c r="B29" s="40"/>
      <c r="C29" s="44" t="s">
        <v>19</v>
      </c>
      <c r="D29" s="41" t="s">
        <v>17</v>
      </c>
      <c r="E29" s="7" t="s">
        <v>20</v>
      </c>
      <c r="F29" s="42" t="s">
        <v>1</v>
      </c>
      <c r="G29" s="42" t="s">
        <v>3</v>
      </c>
      <c r="H29" s="42" t="s">
        <v>2</v>
      </c>
    </row>
    <row r="30" ht="12.75">
      <c r="Q30" s="2" t="s">
        <v>6</v>
      </c>
    </row>
    <row r="31" spans="2:8" ht="12.75">
      <c r="B31" s="1" t="s">
        <v>139</v>
      </c>
      <c r="C31" s="15" t="s">
        <v>69</v>
      </c>
      <c r="D31" s="10" t="s">
        <v>65</v>
      </c>
      <c r="E31" s="16" t="s">
        <v>140</v>
      </c>
      <c r="G31" s="3">
        <v>2000</v>
      </c>
      <c r="H31" s="3">
        <v>2000</v>
      </c>
    </row>
    <row r="33" spans="5:8" ht="13.5" customHeight="1" thickBot="1">
      <c r="E33" s="7" t="s">
        <v>21</v>
      </c>
      <c r="F33" s="20">
        <f>SUM(F30:F32)</f>
        <v>0</v>
      </c>
      <c r="G33" s="20">
        <f>SUM(G30:G32)</f>
        <v>2000</v>
      </c>
      <c r="H33" s="20">
        <f>SUM(H30:H32)</f>
        <v>2000</v>
      </c>
    </row>
    <row r="34" spans="1:8" ht="13.5" thickTop="1">
      <c r="A34" s="19"/>
      <c r="B34" s="19"/>
      <c r="C34" s="19"/>
      <c r="D34" s="19"/>
      <c r="E34" s="19"/>
      <c r="F34" s="19"/>
      <c r="G34" s="19"/>
      <c r="H34" s="19"/>
    </row>
    <row r="35" spans="1:5" ht="18">
      <c r="A35" s="4" t="s">
        <v>167</v>
      </c>
      <c r="B35" s="4"/>
      <c r="E35" s="23"/>
    </row>
    <row r="36" spans="5:8" ht="12.75">
      <c r="E36" s="9"/>
      <c r="H36" s="5"/>
    </row>
    <row r="37" spans="2:8" ht="14.25" customHeight="1">
      <c r="B37" s="1" t="s">
        <v>187</v>
      </c>
      <c r="C37" s="2" t="s">
        <v>33</v>
      </c>
      <c r="D37" s="2" t="s">
        <v>18</v>
      </c>
      <c r="E37" s="10" t="s">
        <v>188</v>
      </c>
      <c r="F37" s="11">
        <v>0.2</v>
      </c>
      <c r="G37" s="3">
        <v>3.94</v>
      </c>
      <c r="H37" s="3">
        <v>4.14</v>
      </c>
    </row>
    <row r="38" spans="2:8" ht="14.25" customHeight="1">
      <c r="B38" s="1" t="s">
        <v>168</v>
      </c>
      <c r="C38" s="2" t="s">
        <v>95</v>
      </c>
      <c r="D38" s="2" t="s">
        <v>26</v>
      </c>
      <c r="E38" s="10" t="s">
        <v>96</v>
      </c>
      <c r="F38" s="11">
        <v>4</v>
      </c>
      <c r="G38" s="3">
        <v>20</v>
      </c>
      <c r="H38" s="3">
        <v>24</v>
      </c>
    </row>
    <row r="39" spans="2:12" ht="13.5" customHeight="1">
      <c r="B39" s="1" t="s">
        <v>189</v>
      </c>
      <c r="C39" s="2" t="s">
        <v>47</v>
      </c>
      <c r="D39" s="2" t="s">
        <v>34</v>
      </c>
      <c r="E39" s="17" t="s">
        <v>190</v>
      </c>
      <c r="F39" s="11">
        <v>59.82</v>
      </c>
      <c r="G39" s="3">
        <v>299.11</v>
      </c>
      <c r="H39" s="3">
        <v>358.93</v>
      </c>
      <c r="J39" s="11"/>
      <c r="K39" s="3"/>
      <c r="L39" s="3"/>
    </row>
    <row r="40" spans="2:8" ht="12.75">
      <c r="B40" s="1" t="s">
        <v>125</v>
      </c>
      <c r="C40" s="15" t="s">
        <v>62</v>
      </c>
      <c r="D40" s="10" t="s">
        <v>26</v>
      </c>
      <c r="E40" s="16" t="s">
        <v>191</v>
      </c>
      <c r="F40" s="12" t="s">
        <v>63</v>
      </c>
      <c r="G40" s="3">
        <v>10</v>
      </c>
      <c r="H40" s="3">
        <v>10</v>
      </c>
    </row>
    <row r="41" spans="2:8" ht="12.75">
      <c r="B41" s="1" t="s">
        <v>192</v>
      </c>
      <c r="C41" s="15" t="s">
        <v>193</v>
      </c>
      <c r="D41" s="10" t="s">
        <v>26</v>
      </c>
      <c r="E41" s="16" t="s">
        <v>194</v>
      </c>
      <c r="F41" s="12">
        <v>1.78</v>
      </c>
      <c r="G41" s="3">
        <v>8.92</v>
      </c>
      <c r="H41" s="3">
        <v>10.7</v>
      </c>
    </row>
    <row r="42" spans="2:8" ht="12.75">
      <c r="B42" s="1" t="s">
        <v>195</v>
      </c>
      <c r="C42" s="15" t="s">
        <v>126</v>
      </c>
      <c r="D42" s="10" t="s">
        <v>97</v>
      </c>
      <c r="E42" s="16" t="s">
        <v>196</v>
      </c>
      <c r="F42" s="12">
        <v>0</v>
      </c>
      <c r="G42" s="3">
        <v>46.12</v>
      </c>
      <c r="H42" s="3">
        <v>46.12</v>
      </c>
    </row>
    <row r="43" spans="2:8" ht="12.75">
      <c r="B43" s="1" t="s">
        <v>197</v>
      </c>
      <c r="C43" s="15" t="s">
        <v>56</v>
      </c>
      <c r="D43" s="10" t="s">
        <v>26</v>
      </c>
      <c r="E43" s="16" t="s">
        <v>57</v>
      </c>
      <c r="F43" s="12">
        <v>0</v>
      </c>
      <c r="G43" s="3">
        <v>3</v>
      </c>
      <c r="H43" s="3">
        <v>3</v>
      </c>
    </row>
    <row r="44" spans="2:8" ht="14.25" customHeight="1">
      <c r="B44" s="1" t="s">
        <v>201</v>
      </c>
      <c r="C44" s="2" t="s">
        <v>55</v>
      </c>
      <c r="D44" s="2" t="s">
        <v>18</v>
      </c>
      <c r="E44" s="10" t="s">
        <v>202</v>
      </c>
      <c r="F44" s="11">
        <v>2.45</v>
      </c>
      <c r="G44" s="3">
        <v>49.07</v>
      </c>
      <c r="H44" s="3">
        <v>51.52</v>
      </c>
    </row>
    <row r="45" spans="2:8" ht="14.25" customHeight="1">
      <c r="B45" s="1" t="s">
        <v>148</v>
      </c>
      <c r="C45" s="2" t="s">
        <v>150</v>
      </c>
      <c r="D45" s="2" t="s">
        <v>26</v>
      </c>
      <c r="E45" s="10" t="s">
        <v>151</v>
      </c>
      <c r="F45" s="11"/>
      <c r="G45" s="3">
        <v>0.6</v>
      </c>
      <c r="H45" s="3">
        <v>0.6</v>
      </c>
    </row>
    <row r="46" spans="2:8" ht="14.25" customHeight="1">
      <c r="B46" s="1" t="s">
        <v>149</v>
      </c>
      <c r="C46" s="2" t="s">
        <v>150</v>
      </c>
      <c r="D46" s="2" t="s">
        <v>26</v>
      </c>
      <c r="E46" s="10" t="s">
        <v>152</v>
      </c>
      <c r="F46" s="11"/>
      <c r="G46" s="3">
        <v>30.15</v>
      </c>
      <c r="H46" s="3">
        <v>30.15</v>
      </c>
    </row>
    <row r="47" ht="12.75" customHeight="1">
      <c r="E47" s="10"/>
    </row>
    <row r="48" spans="5:8" ht="13.5" customHeight="1" thickBot="1">
      <c r="E48" s="7" t="s">
        <v>22</v>
      </c>
      <c r="F48" s="20">
        <f>SUM(F37:F47)</f>
        <v>68.25</v>
      </c>
      <c r="G48" s="20">
        <f>SUM(G37:G47)</f>
        <v>470.91</v>
      </c>
      <c r="H48" s="20">
        <f>SUM(F48:G48)</f>
        <v>539.1600000000001</v>
      </c>
    </row>
    <row r="49" spans="5:8" ht="13.5" customHeight="1" thickTop="1">
      <c r="E49" s="7"/>
      <c r="F49" s="5"/>
      <c r="G49" s="5"/>
      <c r="H49" s="5"/>
    </row>
    <row r="50" spans="5:8" ht="13.5" thickBot="1">
      <c r="E50" s="24" t="s">
        <v>11</v>
      </c>
      <c r="F50" s="20">
        <f>F48+F33+F25</f>
        <v>809.6</v>
      </c>
      <c r="G50" s="20">
        <f>G48+G33+G25</f>
        <v>10229.68</v>
      </c>
      <c r="H50" s="20">
        <f>H48+H33+H25</f>
        <v>11039.28</v>
      </c>
    </row>
    <row r="51" spans="5:8" ht="13.5" thickTop="1">
      <c r="E51" s="18"/>
      <c r="F51" s="5"/>
      <c r="G51" s="5"/>
      <c r="H51" s="5"/>
    </row>
    <row r="52" spans="1:5" ht="18">
      <c r="A52" s="4" t="s">
        <v>23</v>
      </c>
      <c r="B52" s="4"/>
      <c r="C52" s="2" t="s">
        <v>128</v>
      </c>
      <c r="E52" s="23"/>
    </row>
    <row r="53" spans="5:8" ht="12.75">
      <c r="E53" s="18"/>
      <c r="F53" s="5"/>
      <c r="G53" s="5"/>
      <c r="H53" s="5"/>
    </row>
    <row r="54" spans="1:5" ht="18.75" customHeight="1">
      <c r="A54" s="4" t="s">
        <v>158</v>
      </c>
      <c r="B54" s="4"/>
      <c r="E54" s="4"/>
    </row>
    <row r="55" spans="1:5" ht="12.75" customHeight="1">
      <c r="A55" s="4"/>
      <c r="B55" s="4"/>
      <c r="E55" s="4"/>
    </row>
    <row r="56" spans="1:8" ht="12.75" customHeight="1">
      <c r="A56" s="45" t="s">
        <v>159</v>
      </c>
      <c r="B56" s="2"/>
      <c r="C56" s="2" t="s">
        <v>156</v>
      </c>
      <c r="E56" s="45"/>
      <c r="H56" s="46">
        <v>3213.27</v>
      </c>
    </row>
    <row r="57" spans="1:8" ht="12.75" customHeight="1">
      <c r="A57" s="45" t="s">
        <v>159</v>
      </c>
      <c r="B57" s="2"/>
      <c r="C57" s="2" t="s">
        <v>157</v>
      </c>
      <c r="E57" s="45"/>
      <c r="H57" s="46">
        <v>3213.27</v>
      </c>
    </row>
    <row r="58" spans="1:8" ht="12.75" customHeight="1">
      <c r="A58" s="45" t="s">
        <v>160</v>
      </c>
      <c r="B58" s="2"/>
      <c r="C58" s="2" t="s">
        <v>157</v>
      </c>
      <c r="E58" s="45"/>
      <c r="H58" s="46">
        <v>22103.23</v>
      </c>
    </row>
    <row r="59" spans="1:8" ht="12.75" customHeight="1">
      <c r="A59" s="45"/>
      <c r="B59" s="2"/>
      <c r="E59" s="45"/>
      <c r="H59" s="46"/>
    </row>
    <row r="60" spans="1:8" ht="12.75" customHeight="1" thickBot="1">
      <c r="A60" s="45"/>
      <c r="B60" s="2"/>
      <c r="E60" s="45"/>
      <c r="H60" s="47">
        <f>SUM(H56:H58)</f>
        <v>28529.77</v>
      </c>
    </row>
    <row r="61" spans="1:5" ht="12.75" customHeight="1" thickTop="1">
      <c r="A61" s="4"/>
      <c r="B61" s="4"/>
      <c r="E61" s="13"/>
    </row>
    <row r="62" spans="1:8" ht="26.25" customHeight="1">
      <c r="A62" s="48" t="s">
        <v>155</v>
      </c>
      <c r="B62" s="48"/>
      <c r="E62" s="49"/>
      <c r="F62" s="50" t="s">
        <v>1</v>
      </c>
      <c r="G62" s="50" t="s">
        <v>3</v>
      </c>
      <c r="H62" s="50" t="s">
        <v>2</v>
      </c>
    </row>
    <row r="63" ht="11.25" customHeight="1"/>
    <row r="64" spans="1:8" ht="12.75">
      <c r="A64" s="51"/>
      <c r="B64" s="51"/>
      <c r="C64" s="2" t="s">
        <v>27</v>
      </c>
      <c r="D64" s="2" t="s">
        <v>28</v>
      </c>
      <c r="E64" s="2" t="s">
        <v>29</v>
      </c>
      <c r="G64" s="3">
        <v>1.26</v>
      </c>
      <c r="H64" s="3">
        <v>1.26</v>
      </c>
    </row>
    <row r="65" spans="1:8" ht="12.75">
      <c r="A65" s="51"/>
      <c r="B65" s="51"/>
      <c r="C65" s="2" t="s">
        <v>27</v>
      </c>
      <c r="D65" s="2" t="s">
        <v>28</v>
      </c>
      <c r="E65" s="2" t="s">
        <v>30</v>
      </c>
      <c r="G65" s="3">
        <v>13.58</v>
      </c>
      <c r="H65" s="3">
        <v>13.58</v>
      </c>
    </row>
    <row r="66" spans="1:2" ht="12.75" customHeight="1">
      <c r="A66" s="21"/>
      <c r="B66" s="21"/>
    </row>
    <row r="67" spans="1:8" ht="13.5" customHeight="1" thickBot="1">
      <c r="A67" s="21"/>
      <c r="B67" s="21"/>
      <c r="F67" s="20">
        <f>SUM(F64:F66)</f>
        <v>0</v>
      </c>
      <c r="G67" s="20">
        <f>SUM(G64:G66)</f>
        <v>14.84</v>
      </c>
      <c r="H67" s="20">
        <f>SUM(H64:H66)</f>
        <v>14.84</v>
      </c>
    </row>
    <row r="68" spans="1:2" ht="13.5" customHeight="1" thickTop="1">
      <c r="A68" s="21"/>
      <c r="B68" s="21"/>
    </row>
    <row r="69" spans="1:8" ht="18">
      <c r="A69" s="48" t="s">
        <v>207</v>
      </c>
      <c r="B69" s="48"/>
      <c r="E69" s="49"/>
      <c r="F69" s="50"/>
      <c r="G69" s="50"/>
      <c r="H69" s="50"/>
    </row>
    <row r="70" ht="13.5" customHeight="1"/>
    <row r="71" spans="1:8" ht="12.75">
      <c r="A71" s="40"/>
      <c r="B71" s="40"/>
      <c r="C71" s="41" t="s">
        <v>8</v>
      </c>
      <c r="D71" s="41" t="s">
        <v>17</v>
      </c>
      <c r="E71" s="7" t="s">
        <v>10</v>
      </c>
      <c r="F71" s="42" t="s">
        <v>1</v>
      </c>
      <c r="G71" s="42" t="s">
        <v>3</v>
      </c>
      <c r="H71" s="42" t="s">
        <v>2</v>
      </c>
    </row>
    <row r="72" ht="13.5" customHeight="1"/>
    <row r="73" spans="1:8" ht="15">
      <c r="A73" s="8"/>
      <c r="C73" s="2" t="s">
        <v>129</v>
      </c>
      <c r="D73" s="2" t="s">
        <v>97</v>
      </c>
      <c r="E73" s="10" t="s">
        <v>123</v>
      </c>
      <c r="F73" s="22">
        <v>0</v>
      </c>
      <c r="G73" s="52">
        <v>22.5</v>
      </c>
      <c r="H73" s="22">
        <v>22.5</v>
      </c>
    </row>
    <row r="74" spans="1:8" ht="15">
      <c r="A74" s="8"/>
      <c r="C74" s="2" t="s">
        <v>105</v>
      </c>
      <c r="D74" s="2" t="s">
        <v>97</v>
      </c>
      <c r="E74" s="10" t="s">
        <v>106</v>
      </c>
      <c r="F74" s="22">
        <v>0</v>
      </c>
      <c r="G74" s="52">
        <v>22.5</v>
      </c>
      <c r="H74" s="22">
        <v>22.5</v>
      </c>
    </row>
    <row r="75" spans="1:8" ht="25.5">
      <c r="A75" s="8"/>
      <c r="C75" s="2" t="s">
        <v>115</v>
      </c>
      <c r="D75" s="2" t="s">
        <v>38</v>
      </c>
      <c r="E75" s="10" t="s">
        <v>161</v>
      </c>
      <c r="F75" s="22">
        <v>2.5</v>
      </c>
      <c r="G75" s="22">
        <v>12.5</v>
      </c>
      <c r="H75" s="22">
        <v>15</v>
      </c>
    </row>
    <row r="76" spans="1:8" ht="12.75">
      <c r="A76" s="8"/>
      <c r="C76" s="2" t="s">
        <v>112</v>
      </c>
      <c r="D76" s="2" t="s">
        <v>38</v>
      </c>
      <c r="E76" s="10" t="s">
        <v>113</v>
      </c>
      <c r="F76" s="22">
        <f>0.167*H76</f>
        <v>5.04674</v>
      </c>
      <c r="G76" s="22">
        <f>H76-F76</f>
        <v>25.17326</v>
      </c>
      <c r="H76" s="22">
        <v>30.22</v>
      </c>
    </row>
    <row r="77" spans="1:8" ht="12.75">
      <c r="A77" s="8"/>
      <c r="C77" s="2" t="s">
        <v>117</v>
      </c>
      <c r="D77" s="2" t="s">
        <v>38</v>
      </c>
      <c r="E77" s="10" t="s">
        <v>114</v>
      </c>
      <c r="F77" s="22">
        <v>45</v>
      </c>
      <c r="G77" s="22">
        <v>9</v>
      </c>
      <c r="H77" s="22">
        <v>54</v>
      </c>
    </row>
    <row r="78" spans="3:8" ht="12.75" customHeight="1">
      <c r="C78" s="2" t="s">
        <v>124</v>
      </c>
      <c r="D78" s="2" t="s">
        <v>26</v>
      </c>
      <c r="E78" s="2" t="s">
        <v>162</v>
      </c>
      <c r="F78" s="12">
        <v>0</v>
      </c>
      <c r="G78" s="3">
        <v>75</v>
      </c>
      <c r="H78" s="3">
        <v>75</v>
      </c>
    </row>
    <row r="79" spans="1:8" ht="15">
      <c r="A79" s="8"/>
      <c r="C79" s="2" t="s">
        <v>51</v>
      </c>
      <c r="D79" s="2" t="s">
        <v>46</v>
      </c>
      <c r="E79" s="10" t="s">
        <v>163</v>
      </c>
      <c r="F79" s="22">
        <v>0</v>
      </c>
      <c r="G79" s="52">
        <v>3422.86</v>
      </c>
      <c r="H79" s="22">
        <v>3422.86</v>
      </c>
    </row>
    <row r="80" spans="1:8" ht="15">
      <c r="A80" s="8"/>
      <c r="C80" s="2" t="s">
        <v>122</v>
      </c>
      <c r="D80" s="2" t="s">
        <v>18</v>
      </c>
      <c r="E80" s="10" t="s">
        <v>166</v>
      </c>
      <c r="F80" s="22">
        <v>0</v>
      </c>
      <c r="G80" s="52">
        <v>40</v>
      </c>
      <c r="H80" s="22">
        <v>40</v>
      </c>
    </row>
    <row r="81" spans="1:8" ht="12.75">
      <c r="A81" s="8"/>
      <c r="C81" s="2" t="s">
        <v>60</v>
      </c>
      <c r="D81" s="2" t="s">
        <v>38</v>
      </c>
      <c r="E81" s="10" t="s">
        <v>208</v>
      </c>
      <c r="F81" s="22">
        <v>8.08</v>
      </c>
      <c r="G81" s="22">
        <v>40.42</v>
      </c>
      <c r="H81" s="22">
        <v>48.5</v>
      </c>
    </row>
    <row r="82" spans="1:8" ht="12.75">
      <c r="A82" s="8"/>
      <c r="C82" s="2" t="s">
        <v>120</v>
      </c>
      <c r="D82" s="2" t="s">
        <v>38</v>
      </c>
      <c r="E82" s="10" t="s">
        <v>114</v>
      </c>
      <c r="F82" s="22">
        <v>5.42</v>
      </c>
      <c r="G82" s="22">
        <v>27.08</v>
      </c>
      <c r="H82" s="22">
        <v>32.5</v>
      </c>
    </row>
    <row r="83" spans="1:8" ht="12.75">
      <c r="A83" s="8"/>
      <c r="C83" s="2" t="s">
        <v>98</v>
      </c>
      <c r="D83" s="2" t="s">
        <v>18</v>
      </c>
      <c r="E83" s="10" t="s">
        <v>121</v>
      </c>
      <c r="F83" s="22">
        <v>37.25</v>
      </c>
      <c r="G83" s="22">
        <v>186.24</v>
      </c>
      <c r="H83" s="22">
        <v>223.49</v>
      </c>
    </row>
    <row r="84" spans="1:8" ht="12.75">
      <c r="A84" s="8"/>
      <c r="C84" s="2" t="s">
        <v>98</v>
      </c>
      <c r="D84" s="2" t="s">
        <v>18</v>
      </c>
      <c r="E84" s="10" t="s">
        <v>164</v>
      </c>
      <c r="F84" s="22">
        <v>93.39</v>
      </c>
      <c r="G84" s="22">
        <v>466.95</v>
      </c>
      <c r="H84" s="22">
        <v>560.34</v>
      </c>
    </row>
    <row r="85" spans="1:8" ht="12.75">
      <c r="A85" s="8"/>
      <c r="C85" s="2" t="s">
        <v>118</v>
      </c>
      <c r="D85" s="2" t="s">
        <v>38</v>
      </c>
      <c r="E85" s="10" t="s">
        <v>114</v>
      </c>
      <c r="F85" s="22">
        <v>4.5</v>
      </c>
      <c r="G85" s="22">
        <v>22.5</v>
      </c>
      <c r="H85" s="22">
        <v>27</v>
      </c>
    </row>
    <row r="86" spans="1:8" ht="12.75">
      <c r="A86" s="8"/>
      <c r="C86" s="2" t="s">
        <v>116</v>
      </c>
      <c r="D86" s="2" t="s">
        <v>38</v>
      </c>
      <c r="E86" s="10" t="s">
        <v>110</v>
      </c>
      <c r="F86" s="22">
        <v>9.5</v>
      </c>
      <c r="G86" s="22">
        <v>47.5</v>
      </c>
      <c r="H86" s="22">
        <v>57</v>
      </c>
    </row>
    <row r="87" spans="1:8" ht="12.75">
      <c r="A87" s="8"/>
      <c r="E87" s="10"/>
      <c r="F87" s="22"/>
      <c r="G87" s="22"/>
      <c r="H87" s="22"/>
    </row>
    <row r="88" spans="1:8" ht="13.5" customHeight="1" thickBot="1">
      <c r="A88" s="21"/>
      <c r="B88" s="21"/>
      <c r="F88" s="25">
        <f>SUM(F73:F86)</f>
        <v>210.68674</v>
      </c>
      <c r="G88" s="25">
        <f>SUM(G73:G86)</f>
        <v>4420.22326</v>
      </c>
      <c r="H88" s="25">
        <f>SUM(H73:H86)</f>
        <v>4630.91</v>
      </c>
    </row>
    <row r="89" spans="1:7" ht="13.5" thickTop="1">
      <c r="A89" s="21"/>
      <c r="B89" s="21"/>
      <c r="F89" s="26"/>
      <c r="G89" s="26"/>
    </row>
    <row r="90" spans="5:8" ht="13.5" thickBot="1">
      <c r="E90" s="27" t="s">
        <v>4</v>
      </c>
      <c r="F90" s="25">
        <f>F88+F67</f>
        <v>210.68674</v>
      </c>
      <c r="G90" s="25">
        <f>G88+G67</f>
        <v>4435.06326</v>
      </c>
      <c r="H90" s="25">
        <f>H88+H67</f>
        <v>4645.75</v>
      </c>
    </row>
    <row r="91" ht="13.5" thickTop="1"/>
    <row r="92" spans="1:2" ht="22.5" customHeight="1">
      <c r="A92" s="4" t="s">
        <v>41</v>
      </c>
      <c r="B92" s="4"/>
    </row>
    <row r="94" spans="1:8" s="7" customFormat="1" ht="15.75" customHeight="1">
      <c r="A94" s="28" t="s">
        <v>12</v>
      </c>
      <c r="B94" s="28"/>
      <c r="C94" s="7" t="s">
        <v>9</v>
      </c>
      <c r="D94" s="7" t="s">
        <v>17</v>
      </c>
      <c r="E94" s="7" t="s">
        <v>13</v>
      </c>
      <c r="F94" s="5" t="s">
        <v>1</v>
      </c>
      <c r="G94" s="5" t="s">
        <v>3</v>
      </c>
      <c r="H94" s="5" t="s">
        <v>2</v>
      </c>
    </row>
    <row r="96" spans="1:8" ht="12.75">
      <c r="A96" s="1" t="s">
        <v>227</v>
      </c>
      <c r="C96" s="2" t="s">
        <v>228</v>
      </c>
      <c r="D96" s="2" t="s">
        <v>1</v>
      </c>
      <c r="E96" s="2" t="s">
        <v>229</v>
      </c>
      <c r="F96" s="3">
        <v>1033.93</v>
      </c>
      <c r="G96" s="3">
        <v>0</v>
      </c>
      <c r="H96" s="3">
        <v>0</v>
      </c>
    </row>
    <row r="97" spans="1:8" ht="12.75">
      <c r="A97" s="8">
        <v>43529</v>
      </c>
      <c r="C97" s="2" t="s">
        <v>119</v>
      </c>
      <c r="D97" s="2" t="s">
        <v>38</v>
      </c>
      <c r="E97" s="10" t="s">
        <v>110</v>
      </c>
      <c r="F97" s="22">
        <v>9.5</v>
      </c>
      <c r="G97" s="22">
        <v>47.5</v>
      </c>
      <c r="H97" s="22">
        <v>57</v>
      </c>
    </row>
    <row r="98" spans="1:8" ht="12.75">
      <c r="A98" s="8">
        <v>43554</v>
      </c>
      <c r="C98" s="2" t="s">
        <v>165</v>
      </c>
      <c r="D98" s="2" t="s">
        <v>18</v>
      </c>
      <c r="E98" s="10" t="s">
        <v>164</v>
      </c>
      <c r="F98" s="22">
        <v>13.5</v>
      </c>
      <c r="G98" s="22">
        <v>67.5</v>
      </c>
      <c r="H98" s="22">
        <v>81</v>
      </c>
    </row>
    <row r="99" spans="1:11" ht="12.75" customHeight="1">
      <c r="A99" s="29"/>
      <c r="C99" s="30"/>
      <c r="E99" s="31"/>
      <c r="F99" s="31"/>
      <c r="G99" s="32"/>
      <c r="H99" s="32"/>
      <c r="K99" s="33"/>
    </row>
    <row r="100" spans="1:11" s="7" customFormat="1" ht="12.75" customHeight="1">
      <c r="A100" s="28"/>
      <c r="B100" s="28"/>
      <c r="C100" s="30"/>
      <c r="E100" s="34" t="s">
        <v>37</v>
      </c>
      <c r="F100" s="35">
        <f>SUM(F81:F99)</f>
        <v>1636.44348</v>
      </c>
      <c r="G100" s="35">
        <f>SUM(G81:G99)</f>
        <v>9760.97652</v>
      </c>
      <c r="H100" s="35">
        <f>SUM(H81:H99)</f>
        <v>10363.49</v>
      </c>
      <c r="I100" s="38"/>
      <c r="K100" s="36"/>
    </row>
    <row r="101" spans="3:11" ht="12.75" customHeight="1">
      <c r="C101" s="31"/>
      <c r="E101" s="31"/>
      <c r="F101" s="31"/>
      <c r="G101" s="32"/>
      <c r="H101" s="32"/>
      <c r="K101" s="33"/>
    </row>
    <row r="102" spans="1:8" ht="18">
      <c r="A102" s="4" t="s">
        <v>7</v>
      </c>
      <c r="B102" s="4"/>
      <c r="C102" s="2" t="s">
        <v>111</v>
      </c>
      <c r="F102" s="2"/>
      <c r="G102" s="2"/>
      <c r="H102" s="2"/>
    </row>
    <row r="103" spans="6:8" ht="12.75" customHeight="1">
      <c r="F103" s="22"/>
      <c r="G103" s="22"/>
      <c r="H103" s="22"/>
    </row>
    <row r="104" spans="6:8" ht="28.5" customHeight="1">
      <c r="F104" s="2"/>
      <c r="G104" s="2"/>
      <c r="H104" s="2"/>
    </row>
    <row r="105" spans="1:8" ht="19.5" customHeight="1">
      <c r="A105" s="4" t="s">
        <v>71</v>
      </c>
      <c r="B105" s="4"/>
      <c r="F105" s="2"/>
      <c r="G105" s="2"/>
      <c r="H105" s="2"/>
    </row>
    <row r="106" ht="13.5" customHeight="1">
      <c r="F106" s="12"/>
    </row>
    <row r="107" spans="3:6" ht="12.75">
      <c r="C107" s="15" t="s">
        <v>53</v>
      </c>
      <c r="D107" s="10" t="s">
        <v>49</v>
      </c>
      <c r="E107" s="16" t="s">
        <v>72</v>
      </c>
      <c r="F107" s="3">
        <f>416.66*4</f>
        <v>1666.64</v>
      </c>
    </row>
    <row r="108" spans="3:6" ht="15" customHeight="1">
      <c r="C108" s="2" t="s">
        <v>42</v>
      </c>
      <c r="D108" s="2" t="s">
        <v>58</v>
      </c>
      <c r="E108" s="17" t="s">
        <v>43</v>
      </c>
      <c r="F108" s="11">
        <f>9625-4468.75-1306.25</f>
        <v>3850</v>
      </c>
    </row>
    <row r="109" spans="3:6" ht="12.75">
      <c r="C109" s="15" t="s">
        <v>70</v>
      </c>
      <c r="D109" s="10" t="s">
        <v>46</v>
      </c>
      <c r="E109" s="16" t="s">
        <v>73</v>
      </c>
      <c r="F109" s="3">
        <v>300</v>
      </c>
    </row>
    <row r="110" spans="3:6" ht="12.75">
      <c r="C110" s="15" t="s">
        <v>74</v>
      </c>
      <c r="D110" s="10" t="s">
        <v>46</v>
      </c>
      <c r="E110" s="16" t="s">
        <v>75</v>
      </c>
      <c r="F110" s="3">
        <f>500*7</f>
        <v>3500</v>
      </c>
    </row>
    <row r="111" spans="3:6" ht="12.75">
      <c r="C111" s="15" t="s">
        <v>74</v>
      </c>
      <c r="D111" s="10" t="s">
        <v>46</v>
      </c>
      <c r="E111" s="16" t="s">
        <v>76</v>
      </c>
      <c r="F111" s="3">
        <v>340</v>
      </c>
    </row>
    <row r="112" spans="3:6" ht="36">
      <c r="C112" s="15" t="s">
        <v>74</v>
      </c>
      <c r="D112" s="10" t="s">
        <v>46</v>
      </c>
      <c r="E112" s="16" t="s">
        <v>77</v>
      </c>
      <c r="F112" s="3">
        <v>1160</v>
      </c>
    </row>
    <row r="113" spans="3:6" ht="24">
      <c r="C113" s="15" t="s">
        <v>70</v>
      </c>
      <c r="D113" s="10" t="s">
        <v>59</v>
      </c>
      <c r="E113" s="16" t="s">
        <v>78</v>
      </c>
      <c r="F113" s="3">
        <f>6*88</f>
        <v>528</v>
      </c>
    </row>
    <row r="114" spans="3:6" ht="24">
      <c r="C114" s="15" t="s">
        <v>70</v>
      </c>
      <c r="D114" s="10" t="s">
        <v>44</v>
      </c>
      <c r="E114" s="16" t="s">
        <v>79</v>
      </c>
      <c r="F114" s="3">
        <f>6*93</f>
        <v>558</v>
      </c>
    </row>
    <row r="115" spans="3:6" ht="24">
      <c r="C115" s="15" t="s">
        <v>70</v>
      </c>
      <c r="D115" s="10" t="s">
        <v>59</v>
      </c>
      <c r="E115" s="16" t="s">
        <v>80</v>
      </c>
      <c r="F115" s="3">
        <f>6*115</f>
        <v>690</v>
      </c>
    </row>
    <row r="116" spans="3:6" ht="24">
      <c r="C116" s="15" t="s">
        <v>70</v>
      </c>
      <c r="D116" s="10" t="s">
        <v>59</v>
      </c>
      <c r="E116" s="16" t="s">
        <v>81</v>
      </c>
      <c r="F116" s="3">
        <f>6*105</f>
        <v>630</v>
      </c>
    </row>
    <row r="117" spans="3:6" ht="24">
      <c r="C117" s="15" t="s">
        <v>70</v>
      </c>
      <c r="D117" s="10" t="s">
        <v>59</v>
      </c>
      <c r="E117" s="16" t="s">
        <v>82</v>
      </c>
      <c r="F117" s="3">
        <v>115</v>
      </c>
    </row>
    <row r="118" spans="3:6" ht="12" customHeight="1">
      <c r="C118" s="15" t="s">
        <v>70</v>
      </c>
      <c r="D118" s="10" t="s">
        <v>66</v>
      </c>
      <c r="E118" s="16" t="s">
        <v>83</v>
      </c>
      <c r="F118" s="3">
        <f>6*78</f>
        <v>468</v>
      </c>
    </row>
    <row r="119" spans="3:6" ht="24">
      <c r="C119" s="15" t="s">
        <v>70</v>
      </c>
      <c r="D119" s="10" t="s">
        <v>59</v>
      </c>
      <c r="E119" s="16" t="s">
        <v>86</v>
      </c>
      <c r="F119" s="3">
        <f>100+70+70+200</f>
        <v>440</v>
      </c>
    </row>
    <row r="120" spans="3:6" ht="12.75">
      <c r="C120" s="15" t="s">
        <v>70</v>
      </c>
      <c r="D120" s="10" t="s">
        <v>44</v>
      </c>
      <c r="E120" s="16" t="s">
        <v>87</v>
      </c>
      <c r="F120" s="3">
        <v>90</v>
      </c>
    </row>
    <row r="121" spans="3:6" ht="24">
      <c r="C121" s="15" t="s">
        <v>85</v>
      </c>
      <c r="D121" s="10" t="s">
        <v>26</v>
      </c>
      <c r="E121" s="16" t="s">
        <v>88</v>
      </c>
      <c r="F121" s="3">
        <f>50+35</f>
        <v>85</v>
      </c>
    </row>
    <row r="122" spans="3:6" ht="12.75">
      <c r="C122" s="15" t="s">
        <v>90</v>
      </c>
      <c r="D122" s="10" t="s">
        <v>26</v>
      </c>
      <c r="E122" s="16" t="s">
        <v>91</v>
      </c>
      <c r="F122" s="3">
        <v>350</v>
      </c>
    </row>
    <row r="123" spans="3:6" ht="24">
      <c r="C123" s="15" t="s">
        <v>99</v>
      </c>
      <c r="D123" s="10" t="s">
        <v>59</v>
      </c>
      <c r="E123" s="16" t="s">
        <v>100</v>
      </c>
      <c r="F123" s="3" t="s">
        <v>92</v>
      </c>
    </row>
    <row r="124" spans="3:6" ht="12.75">
      <c r="C124" s="15" t="s">
        <v>99</v>
      </c>
      <c r="D124" s="10" t="s">
        <v>59</v>
      </c>
      <c r="E124" s="16" t="s">
        <v>101</v>
      </c>
      <c r="F124" s="3">
        <f>900*4</f>
        <v>3600</v>
      </c>
    </row>
    <row r="125" spans="3:6" ht="24">
      <c r="C125" s="15" t="s">
        <v>99</v>
      </c>
      <c r="D125" s="10" t="s">
        <v>18</v>
      </c>
      <c r="E125" s="16" t="s">
        <v>130</v>
      </c>
      <c r="F125" s="3">
        <f>(15*65)+950+500-1040</f>
        <v>1385</v>
      </c>
    </row>
    <row r="126" spans="3:6" ht="24">
      <c r="C126" s="15" t="s">
        <v>102</v>
      </c>
      <c r="D126" s="10" t="s">
        <v>18</v>
      </c>
      <c r="E126" s="16" t="s">
        <v>103</v>
      </c>
      <c r="F126" s="3">
        <v>500</v>
      </c>
    </row>
    <row r="127" spans="3:6" ht="24">
      <c r="C127" s="15" t="s">
        <v>107</v>
      </c>
      <c r="D127" s="10" t="s">
        <v>108</v>
      </c>
      <c r="E127" s="16" t="s">
        <v>109</v>
      </c>
      <c r="F127" s="3">
        <v>320</v>
      </c>
    </row>
    <row r="128" spans="3:6" ht="25.5">
      <c r="C128" s="15" t="s">
        <v>51</v>
      </c>
      <c r="D128" s="10" t="s">
        <v>52</v>
      </c>
      <c r="E128" s="16" t="s">
        <v>127</v>
      </c>
      <c r="F128" s="3">
        <v>11288.96</v>
      </c>
    </row>
    <row r="129" spans="3:6" ht="24">
      <c r="C129" s="15" t="s">
        <v>133</v>
      </c>
      <c r="D129" s="10" t="s">
        <v>134</v>
      </c>
      <c r="E129" s="53" t="s">
        <v>211</v>
      </c>
      <c r="F129" s="3">
        <v>800</v>
      </c>
    </row>
    <row r="130" spans="3:6" ht="24">
      <c r="C130" s="15" t="s">
        <v>135</v>
      </c>
      <c r="D130" s="10" t="s">
        <v>18</v>
      </c>
      <c r="E130" s="53" t="s">
        <v>136</v>
      </c>
      <c r="F130" s="54">
        <v>819</v>
      </c>
    </row>
    <row r="131" spans="3:6" ht="36">
      <c r="C131" s="15" t="s">
        <v>74</v>
      </c>
      <c r="D131" s="10" t="s">
        <v>18</v>
      </c>
      <c r="E131" s="53" t="s">
        <v>147</v>
      </c>
      <c r="F131" s="54" t="s">
        <v>92</v>
      </c>
    </row>
    <row r="132" spans="1:6" ht="12.75">
      <c r="A132" s="1" t="s">
        <v>174</v>
      </c>
      <c r="B132" s="1" t="s">
        <v>178</v>
      </c>
      <c r="C132" s="15" t="s">
        <v>144</v>
      </c>
      <c r="D132" s="10" t="s">
        <v>26</v>
      </c>
      <c r="E132" s="53" t="s">
        <v>145</v>
      </c>
      <c r="F132" s="54">
        <v>189.6</v>
      </c>
    </row>
    <row r="133" spans="3:6" ht="12.75">
      <c r="C133" s="15" t="s">
        <v>146</v>
      </c>
      <c r="D133" s="10" t="s">
        <v>26</v>
      </c>
      <c r="E133" s="53" t="s">
        <v>184</v>
      </c>
      <c r="F133" s="55">
        <v>48.89</v>
      </c>
    </row>
    <row r="134" spans="1:6" ht="12.75">
      <c r="A134" s="1" t="s">
        <v>174</v>
      </c>
      <c r="B134" s="1" t="s">
        <v>185</v>
      </c>
      <c r="C134" s="15" t="s">
        <v>146</v>
      </c>
      <c r="D134" s="10" t="s">
        <v>26</v>
      </c>
      <c r="E134" s="53" t="s">
        <v>186</v>
      </c>
      <c r="F134" s="55">
        <f>1.21+3.71</f>
        <v>4.92</v>
      </c>
    </row>
    <row r="135" spans="1:6" ht="12.75">
      <c r="A135" s="1" t="s">
        <v>174</v>
      </c>
      <c r="B135" s="1" t="s">
        <v>177</v>
      </c>
      <c r="C135" s="15" t="s">
        <v>141</v>
      </c>
      <c r="D135" s="10" t="s">
        <v>26</v>
      </c>
      <c r="E135" s="53" t="s">
        <v>143</v>
      </c>
      <c r="F135" s="54">
        <v>629</v>
      </c>
    </row>
    <row r="136" spans="1:6" ht="12.75">
      <c r="A136" s="1" t="s">
        <v>174</v>
      </c>
      <c r="B136" s="1" t="s">
        <v>199</v>
      </c>
      <c r="C136" s="15" t="s">
        <v>142</v>
      </c>
      <c r="D136" s="10" t="s">
        <v>26</v>
      </c>
      <c r="E136" s="53" t="s">
        <v>198</v>
      </c>
      <c r="F136" s="54">
        <v>201.65</v>
      </c>
    </row>
    <row r="137" spans="1:6" ht="12.75">
      <c r="A137" s="1" t="s">
        <v>174</v>
      </c>
      <c r="B137" s="1" t="s">
        <v>200</v>
      </c>
      <c r="C137" s="15" t="s">
        <v>142</v>
      </c>
      <c r="D137" s="10" t="s">
        <v>26</v>
      </c>
      <c r="E137" s="53" t="s">
        <v>213</v>
      </c>
      <c r="F137" s="54">
        <v>8.83</v>
      </c>
    </row>
    <row r="138" spans="1:6" ht="12.75">
      <c r="A138" s="1" t="s">
        <v>174</v>
      </c>
      <c r="C138" s="15" t="s">
        <v>142</v>
      </c>
      <c r="D138" s="10" t="s">
        <v>26</v>
      </c>
      <c r="E138" s="53" t="s">
        <v>212</v>
      </c>
      <c r="F138" s="54">
        <v>11.48</v>
      </c>
    </row>
    <row r="139" spans="3:6" ht="12.75">
      <c r="C139" s="15" t="s">
        <v>74</v>
      </c>
      <c r="D139" s="10" t="s">
        <v>214</v>
      </c>
      <c r="E139" s="53" t="s">
        <v>215</v>
      </c>
      <c r="F139" s="54">
        <v>13800</v>
      </c>
    </row>
    <row r="140" spans="3:5" ht="12.75">
      <c r="C140" s="15"/>
      <c r="D140" s="10"/>
      <c r="E140" s="16"/>
    </row>
    <row r="141" spans="3:5" ht="12.75">
      <c r="C141" s="15"/>
      <c r="D141" s="10"/>
      <c r="E141" s="16"/>
    </row>
    <row r="142" ht="12.75" customHeight="1">
      <c r="F142" s="14">
        <f>SUM(F107:F141)</f>
        <v>48377.97</v>
      </c>
    </row>
    <row r="143" ht="13.5" customHeight="1">
      <c r="F143" s="12"/>
    </row>
    <row r="144" spans="1:2" ht="19.5" customHeight="1">
      <c r="A144" s="4" t="s">
        <v>14</v>
      </c>
      <c r="B144" s="4"/>
    </row>
    <row r="145" ht="12.75" customHeight="1"/>
    <row r="146" spans="3:6" ht="12.75" customHeight="1">
      <c r="C146" s="7" t="s">
        <v>10</v>
      </c>
      <c r="D146" s="7" t="s">
        <v>17</v>
      </c>
      <c r="E146" s="7" t="s">
        <v>9</v>
      </c>
      <c r="F146" s="37" t="s">
        <v>5</v>
      </c>
    </row>
    <row r="147" spans="3:6" ht="12.75" customHeight="1">
      <c r="C147" s="2" t="s">
        <v>39</v>
      </c>
      <c r="D147" s="2" t="s">
        <v>67</v>
      </c>
      <c r="E147" s="2" t="s">
        <v>68</v>
      </c>
      <c r="F147" s="12">
        <v>123500</v>
      </c>
    </row>
    <row r="148" spans="3:6" ht="12.75" customHeight="1">
      <c r="C148" s="2" t="s">
        <v>39</v>
      </c>
      <c r="D148" s="2" t="s">
        <v>44</v>
      </c>
      <c r="E148" s="2" t="s">
        <v>45</v>
      </c>
      <c r="F148" s="22"/>
    </row>
    <row r="149" ht="30" customHeight="1"/>
    <row r="150" spans="1:4" ht="18">
      <c r="A150" s="4" t="s">
        <v>15</v>
      </c>
      <c r="B150" s="4"/>
      <c r="D150" s="2" t="s">
        <v>36</v>
      </c>
    </row>
    <row r="151" spans="1:2" ht="11.25" customHeight="1">
      <c r="A151" s="4"/>
      <c r="B151" s="4"/>
    </row>
    <row r="152" spans="1:4" ht="32.25" customHeight="1">
      <c r="A152" s="4" t="s">
        <v>61</v>
      </c>
      <c r="B152" s="4"/>
      <c r="D152" s="2" t="s">
        <v>35</v>
      </c>
    </row>
    <row r="153" spans="1:2" ht="18">
      <c r="A153" s="4"/>
      <c r="B153" s="4"/>
    </row>
    <row r="154" spans="1:7" ht="18">
      <c r="A154" s="4" t="s">
        <v>24</v>
      </c>
      <c r="B154" s="4"/>
      <c r="E154" s="2" t="s">
        <v>209</v>
      </c>
      <c r="F154" s="2"/>
      <c r="G154" s="2"/>
    </row>
    <row r="156" spans="1:7" ht="18">
      <c r="A156" s="4" t="s">
        <v>25</v>
      </c>
      <c r="B156" s="4"/>
      <c r="E156" s="2" t="s">
        <v>64</v>
      </c>
      <c r="F156" s="2"/>
      <c r="G156" s="2"/>
    </row>
    <row r="157" spans="1:7" ht="18">
      <c r="A157" s="4"/>
      <c r="B157" s="4"/>
      <c r="E157" s="2" t="s">
        <v>154</v>
      </c>
      <c r="F157" s="2"/>
      <c r="G157" s="2"/>
    </row>
    <row r="158" spans="1:7" ht="18">
      <c r="A158" s="4"/>
      <c r="B158" s="4"/>
      <c r="E158" s="10" t="s">
        <v>153</v>
      </c>
      <c r="F158" s="2"/>
      <c r="G158" s="2"/>
    </row>
    <row r="159" spans="1:2" ht="18">
      <c r="A159" s="4"/>
      <c r="B159" s="4"/>
    </row>
    <row r="160" spans="1:7" ht="12.75">
      <c r="A160" s="8"/>
      <c r="B160" s="8"/>
      <c r="G160" s="2"/>
    </row>
  </sheetData>
  <sheetProtection/>
  <printOptions horizontalCentered="1" verticalCentered="1"/>
  <pageMargins left="0.7480314960629921" right="0.7480314960629921" top="0.4724409448818898" bottom="0.7480314960629921" header="0.2755905511811024" footer="0.2755905511811024"/>
  <pageSetup cellComments="asDisplayed" fitToHeight="3" fitToWidth="1" horizontalDpi="600" verticalDpi="600" orientation="landscape" paperSize="9" scale="57" r:id="rId1"/>
  <headerFooter alignWithMargins="0">
    <oddHeader>&amp;R&amp;"Verdana,Bold"&amp;11
</oddHeader>
    <oddFooter>&amp;L&amp;D&amp;C&amp;P&amp;R&amp;D</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Hooton</dc:creator>
  <cp:keywords/>
  <dc:description/>
  <cp:lastModifiedBy>Laurie</cp:lastModifiedBy>
  <cp:lastPrinted>2019-04-25T12:26:34Z</cp:lastPrinted>
  <dcterms:created xsi:type="dcterms:W3CDTF">2006-04-20T12:59:32Z</dcterms:created>
  <dcterms:modified xsi:type="dcterms:W3CDTF">2019-05-07T12:41:37Z</dcterms:modified>
  <cp:category/>
  <cp:version/>
  <cp:contentType/>
  <cp:contentStatus/>
</cp:coreProperties>
</file>